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13_ncr:1_{A7C65992-579D-46AB-95FF-293B1CDA798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utdoor Air" sheetId="1" r:id="rId1"/>
    <sheet name="ASHRAE62.1-2010" sheetId="3" state="hidden" r:id="rId2"/>
    <sheet name="Eff" sheetId="4" state="hidden" r:id="rId3"/>
  </sheets>
  <definedNames>
    <definedName name="airconfig">Eff!$A$2:$A$11</definedName>
    <definedName name="Area">'ASHRAE62.1-2010'!$C$3:$C$81</definedName>
    <definedName name="AreaDen">'ASHRAE62.1-2010'!$D$3:$D$81</definedName>
    <definedName name="Density">'ASHRAE62.1-2010'!$D$3:$D$81</definedName>
    <definedName name="Design">'ASHRAE62.1-2010'!#REF!</definedName>
    <definedName name="OCCCAT">'ASHRAE62.1-2010'!$A$3:$A$80</definedName>
    <definedName name="People">'ASHRAE62.1-2010'!$B$3:$B$81</definedName>
    <definedName name="_xlnm.Print_Area" localSheetId="1">'ASHRAE62.1-2010'!$A$2:$G$12</definedName>
    <definedName name="Type">'ASHRAE62.1-2010'!$A$3:$A$81</definedName>
  </definedNames>
  <calcPr calcId="181029"/>
</workbook>
</file>

<file path=xl/calcChain.xml><?xml version="1.0" encoding="utf-8"?>
<calcChain xmlns="http://schemas.openxmlformats.org/spreadsheetml/2006/main">
  <c r="E43" i="3" l="1"/>
  <c r="E37" i="3"/>
  <c r="E36" i="3"/>
  <c r="E24" i="3"/>
  <c r="F26" i="1" l="1"/>
  <c r="F21" i="1"/>
  <c r="J24" i="1"/>
  <c r="H24" i="1"/>
  <c r="G24" i="1"/>
  <c r="F15" i="1"/>
  <c r="F10" i="1"/>
  <c r="J14" i="1"/>
  <c r="H14" i="1"/>
  <c r="G14" i="1"/>
  <c r="J20" i="1"/>
  <c r="J23" i="1"/>
  <c r="J25" i="1"/>
  <c r="J19" i="1"/>
  <c r="J18" i="1"/>
  <c r="J9" i="1"/>
  <c r="J12" i="1"/>
  <c r="J13" i="1"/>
  <c r="J8" i="1"/>
  <c r="J7" i="1"/>
  <c r="G19" i="1"/>
  <c r="H19" i="1"/>
  <c r="G20" i="1"/>
  <c r="H20" i="1"/>
  <c r="G23" i="1"/>
  <c r="H23" i="1"/>
  <c r="G25" i="1"/>
  <c r="H25" i="1"/>
  <c r="H18" i="1"/>
  <c r="G18" i="1"/>
  <c r="G8" i="1"/>
  <c r="H8" i="1"/>
  <c r="G9" i="1"/>
  <c r="H9" i="1"/>
  <c r="G12" i="1"/>
  <c r="H12" i="1"/>
  <c r="G13" i="1"/>
  <c r="H13" i="1"/>
  <c r="H7" i="1"/>
  <c r="G7" i="1"/>
  <c r="D27" i="1" l="1"/>
  <c r="D16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8" i="3"/>
  <c r="E39" i="3"/>
  <c r="E40" i="3"/>
  <c r="E41" i="3"/>
  <c r="E42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F23" i="1" l="1"/>
  <c r="E23" i="1" s="1"/>
  <c r="K23" i="1" s="1"/>
  <c r="F18" i="1"/>
  <c r="E18" i="1" s="1"/>
  <c r="F9" i="1"/>
  <c r="E9" i="1" s="1"/>
  <c r="F24" i="1"/>
  <c r="E24" i="1" s="1"/>
  <c r="F20" i="1"/>
  <c r="E20" i="1" s="1"/>
  <c r="F8" i="1"/>
  <c r="E8" i="1" s="1"/>
  <c r="K8" i="1" s="1"/>
  <c r="F14" i="1"/>
  <c r="E14" i="1" s="1"/>
  <c r="F7" i="1"/>
  <c r="E7" i="1" s="1"/>
  <c r="K7" i="1" s="1"/>
  <c r="F19" i="1"/>
  <c r="E19" i="1" s="1"/>
  <c r="K19" i="1" s="1"/>
  <c r="F13" i="1"/>
  <c r="E13" i="1" s="1"/>
  <c r="F25" i="1"/>
  <c r="E25" i="1" s="1"/>
  <c r="K25" i="1" s="1"/>
  <c r="F12" i="1"/>
  <c r="E12" i="1" s="1"/>
  <c r="K12" i="1" s="1"/>
  <c r="L28" i="1"/>
  <c r="I19" i="1" l="1"/>
  <c r="I23" i="1"/>
  <c r="K9" i="1"/>
  <c r="K10" i="1" s="1"/>
  <c r="I9" i="1"/>
  <c r="K18" i="1"/>
  <c r="K21" i="1" s="1"/>
  <c r="I18" i="1"/>
  <c r="I8" i="1"/>
  <c r="I7" i="1"/>
  <c r="I14" i="1"/>
  <c r="K14" i="1"/>
  <c r="I25" i="1"/>
  <c r="K24" i="1"/>
  <c r="K26" i="1" s="1"/>
  <c r="I24" i="1"/>
  <c r="E27" i="1"/>
  <c r="K20" i="1"/>
  <c r="I13" i="1"/>
  <c r="K13" i="1"/>
  <c r="K15" i="1" s="1"/>
  <c r="E16" i="1"/>
  <c r="I20" i="1"/>
  <c r="I12" i="1"/>
  <c r="I26" i="1" l="1"/>
  <c r="I10" i="1"/>
  <c r="K27" i="1"/>
  <c r="I21" i="1"/>
  <c r="K16" i="1"/>
  <c r="I15" i="1"/>
  <c r="I16" i="1" l="1"/>
  <c r="I27" i="1"/>
  <c r="I28" i="1" l="1"/>
</calcChain>
</file>

<file path=xl/sharedStrings.xml><?xml version="1.0" encoding="utf-8"?>
<sst xmlns="http://schemas.openxmlformats.org/spreadsheetml/2006/main" count="174" uniqueCount="144">
  <si>
    <t>Zone</t>
  </si>
  <si>
    <t>Space</t>
  </si>
  <si>
    <t>Space Function</t>
  </si>
  <si>
    <t>Total Building OA</t>
  </si>
  <si>
    <t># of  occupants</t>
  </si>
  <si>
    <t xml:space="preserve">Proposed  OA </t>
  </si>
  <si>
    <t>AHU-1</t>
  </si>
  <si>
    <t>Total AHU-1 OA</t>
  </si>
  <si>
    <t>CFM/occ</t>
  </si>
  <si>
    <r>
      <t>CFM/ft</t>
    </r>
    <r>
      <rPr>
        <b/>
        <sz val="8"/>
        <rFont val="Calibri"/>
        <family val="2"/>
      </rPr>
      <t>²</t>
    </r>
  </si>
  <si>
    <r>
      <t>Area ft</t>
    </r>
    <r>
      <rPr>
        <b/>
        <vertAlign val="superscript"/>
        <sz val="8"/>
        <rFont val="Calibri"/>
        <family val="2"/>
      </rPr>
      <t>²</t>
    </r>
  </si>
  <si>
    <t>AHU-2</t>
  </si>
  <si>
    <t>Zone 1</t>
  </si>
  <si>
    <t>Zone 2</t>
  </si>
  <si>
    <t>Zone 3</t>
  </si>
  <si>
    <t>Space 1</t>
  </si>
  <si>
    <t>Space 2</t>
  </si>
  <si>
    <t>Space 3</t>
  </si>
  <si>
    <t>Zone 4</t>
  </si>
  <si>
    <t>Total AHU-2 OA</t>
  </si>
  <si>
    <t>Space 4</t>
  </si>
  <si>
    <t>Space 5</t>
  </si>
  <si>
    <t>Space 6</t>
  </si>
  <si>
    <t>cfm/person</t>
  </si>
  <si>
    <t>People Rate</t>
  </si>
  <si>
    <t>Area Rate</t>
  </si>
  <si>
    <t>Density</t>
  </si>
  <si>
    <t>Correctional Facility - Cell</t>
  </si>
  <si>
    <t>Correctional Facility - Booking/Waiting</t>
  </si>
  <si>
    <t>General - Conference/Meeting</t>
  </si>
  <si>
    <t>Retail - Supermarket</t>
  </si>
  <si>
    <t>Sports and Entertainment - Health Club/Aerobics Room</t>
  </si>
  <si>
    <t xml:space="preserve">Density </t>
  </si>
  <si>
    <r>
      <t>Occupancy  Density occ/ft</t>
    </r>
    <r>
      <rPr>
        <b/>
        <sz val="8"/>
        <rFont val="Calibri"/>
        <family val="2"/>
      </rPr>
      <t>²</t>
    </r>
  </si>
  <si>
    <t>Notes:</t>
  </si>
  <si>
    <t>1. Residential Dwelling requires 2 occupants for first bedroom and 1 per extra bedrooms</t>
  </si>
  <si>
    <t>Copyright MMM Group Ltd. - by Omid M.</t>
  </si>
  <si>
    <t>Provided CFM</t>
  </si>
  <si>
    <t>Minimum CFM Required</t>
  </si>
  <si>
    <t>Space 7</t>
  </si>
  <si>
    <t>Space 8</t>
  </si>
  <si>
    <t>Space 9</t>
  </si>
  <si>
    <t>Space 10</t>
  </si>
  <si>
    <t>Space 11</t>
  </si>
  <si>
    <t>Space 12</t>
  </si>
  <si>
    <t>Correctional Facility - Dayroom</t>
  </si>
  <si>
    <t>Correctional Facility - Guard Stations</t>
  </si>
  <si>
    <t>Educational Facilities - Daycare (through age 4)</t>
  </si>
  <si>
    <t>Educational Facilities - Classrooms (ages 5-8)</t>
  </si>
  <si>
    <t>Educational Facilities - Classrooms (age 9 plus)</t>
  </si>
  <si>
    <t>Educational Facilities - Daycare Sickroom</t>
  </si>
  <si>
    <t>Educational Facilities - Lecture Hall (fixed seats)</t>
  </si>
  <si>
    <t>Educational Facilities - Art Classroom</t>
  </si>
  <si>
    <t>Educational Facilities - Science Laboratories</t>
  </si>
  <si>
    <t>Educational Facilities - University/College Laboratories</t>
  </si>
  <si>
    <t>Educational Facilities - Wood/Metal Shop</t>
  </si>
  <si>
    <t>Educational Facilities - Computer Lab</t>
  </si>
  <si>
    <t>Educational Facilities - Media Center</t>
  </si>
  <si>
    <t>Educational Facilities - Music/Theater/Dance</t>
  </si>
  <si>
    <t>Educational Facilities - Multi-use Assembly</t>
  </si>
  <si>
    <t>Occupancy Category</t>
  </si>
  <si>
    <r>
      <t>cfm/ft</t>
    </r>
    <r>
      <rPr>
        <b/>
        <sz val="10"/>
        <rFont val="Calibri"/>
        <family val="2"/>
      </rPr>
      <t>²</t>
    </r>
  </si>
  <si>
    <r>
      <t>#/1000ft</t>
    </r>
    <r>
      <rPr>
        <b/>
        <sz val="10"/>
        <rFont val="Calibri"/>
        <family val="2"/>
      </rPr>
      <t>²</t>
    </r>
  </si>
  <si>
    <r>
      <t>person/ft</t>
    </r>
    <r>
      <rPr>
        <b/>
        <sz val="10"/>
        <rFont val="Calibri"/>
        <family val="2"/>
      </rPr>
      <t>²</t>
    </r>
  </si>
  <si>
    <t>Food and Beverage Service - Restaurant Dining Rooms</t>
  </si>
  <si>
    <t>Food and Beverage Service - Cafeteria/Fast-food Dining</t>
  </si>
  <si>
    <t>General - Break Rooms</t>
  </si>
  <si>
    <t>General - Coffee Stations</t>
  </si>
  <si>
    <t>General - Corridors</t>
  </si>
  <si>
    <t>Hotels, Motels, Resorts, Dormitories - Bedroom/Living Rooms</t>
  </si>
  <si>
    <t>Hotels, Motels, Resorts, Dormitories - Barracks Sleeping Areas</t>
  </si>
  <si>
    <t>Hotels, Motels, Resorts, Dormitories - Laundry Rooms, Central</t>
  </si>
  <si>
    <t>Hotels, Motels, Resorts, Dormitories - Laundry Rooms within Dwelling Units</t>
  </si>
  <si>
    <t>Hotels, Motels, Resorts, Dormitories - Lobbies/Prefunction</t>
  </si>
  <si>
    <t>Hotels, Motels, Resorts, Dormitories - Multipurpose Assembly</t>
  </si>
  <si>
    <t>Office Buildings - Office Space</t>
  </si>
  <si>
    <t>Office Buildings - Reception Areas</t>
  </si>
  <si>
    <t>Office Buildings - Telephone/Data Entry</t>
  </si>
  <si>
    <t>Office Buildings - Main Entry Lobbies</t>
  </si>
  <si>
    <t>Miscellaneous Spaces - Bank Vaults/Safe Deposit</t>
  </si>
  <si>
    <t>Miscellaneous Spaces - Computer (Not Printing)</t>
  </si>
  <si>
    <t>Miscellaneous Spaces - Pharmacy (Prep. Area)</t>
  </si>
  <si>
    <t>Miscellaneous Spaces - Photo Studios</t>
  </si>
  <si>
    <t>Miscellaneous Spaces - Shipping/Receiving</t>
  </si>
  <si>
    <t>Miscellaneous Spaces - Telephone Closets</t>
  </si>
  <si>
    <t>Miscellaneous Spaces - Transportation Waiting</t>
  </si>
  <si>
    <t>Miscellaneous Spaces - Warehouses</t>
  </si>
  <si>
    <t>Public Assembly Spaces - Auditorium Seating Area</t>
  </si>
  <si>
    <t>Public Assembly Spaces - Places of Religious Worship</t>
  </si>
  <si>
    <t>Public Assembly Spaces - Courtrooms</t>
  </si>
  <si>
    <t>Public Assembly Spaces - Legislative Chambers</t>
  </si>
  <si>
    <t>Public Assembly Spaces - Libraries</t>
  </si>
  <si>
    <t>Public Assembly Spaces - Lobbies</t>
  </si>
  <si>
    <t>Public Assembly Spaces - Museums (Children's)</t>
  </si>
  <si>
    <t>Public Assembly Spaces - Museums/Galleries</t>
  </si>
  <si>
    <t>Residential - Dwelling Unit</t>
  </si>
  <si>
    <t>Residential - Common Corridors</t>
  </si>
  <si>
    <t>Retail - Sales (Except as Below)</t>
  </si>
  <si>
    <t>Retail - Mall Common Areas</t>
  </si>
  <si>
    <t>Retail - Barbershop</t>
  </si>
  <si>
    <t>Retail - Beauty and Nail Salons</t>
  </si>
  <si>
    <t>Retail - Pet Shops (Animal Areas)</t>
  </si>
  <si>
    <t>Retail - Coin-operated Laundries</t>
  </si>
  <si>
    <t>Sports and Entertainment - Sports Arena (Play Area)</t>
  </si>
  <si>
    <t>Sports and Entertainment - Gym, Stadium (Play Area)</t>
  </si>
  <si>
    <t>Sports and Entertainment - Spectator Areas</t>
  </si>
  <si>
    <t>Sports and Entertainment - Swimming (Pool &amp; Deck)</t>
  </si>
  <si>
    <t>Sports and Entertainment - Disco/Dance Floors</t>
  </si>
  <si>
    <t>Sports and Entertainment - Health Club/Weight Rooms</t>
  </si>
  <si>
    <t>Sports and Entertainment - Bowling Alley (Seating)</t>
  </si>
  <si>
    <t>Sports and Entertainment - Gambling Casinos</t>
  </si>
  <si>
    <t>Sports and Entertainment - Game Arcades</t>
  </si>
  <si>
    <t>Sports and Entertainment - Stages, Studios</t>
  </si>
  <si>
    <t>Combined</t>
  </si>
  <si>
    <t>Code Area+People</t>
  </si>
  <si>
    <t>Code Combined</t>
  </si>
  <si>
    <t>Effectiveness</t>
  </si>
  <si>
    <t>Config</t>
  </si>
  <si>
    <t>Ceiling Supply of Cool Air</t>
  </si>
  <si>
    <t>Ceiling Supply of Warm Air and Floor Return</t>
  </si>
  <si>
    <r>
      <t>Ceiling Supply of Warm Air 15</t>
    </r>
    <r>
      <rPr>
        <sz val="8"/>
        <rFont val="Calibri"/>
        <family val="2"/>
      </rPr>
      <t>°</t>
    </r>
    <r>
      <rPr>
        <sz val="8"/>
        <rFont val="Arial"/>
        <family val="2"/>
      </rPr>
      <t>F or more above Space Temperature and Ceiling Return</t>
    </r>
  </si>
  <si>
    <r>
      <t>Ceiling Supply of Warm Air Less Than 15</t>
    </r>
    <r>
      <rPr>
        <sz val="8"/>
        <rFont val="Calibri"/>
        <family val="2"/>
      </rPr>
      <t>°</t>
    </r>
    <r>
      <rPr>
        <sz val="8"/>
        <rFont val="Arial"/>
        <family val="2"/>
      </rPr>
      <t>F Above Space Temperature and Ceiling Return (See 62.1)</t>
    </r>
  </si>
  <si>
    <t>Floor Supply of Cool Air and Ceiling Return Provided that the 150fpm Supply Jet Reaches 4.5ft Above the Floor</t>
  </si>
  <si>
    <t>Floor Supply of Cool Air and Ceiling Return, Provided Low-velocity Displacement Ventilation (See 62.1)</t>
  </si>
  <si>
    <t>Floor Supply of Warm Air and Floor Return</t>
  </si>
  <si>
    <t>Floor Supply of Warm Air and Ceiling Return</t>
  </si>
  <si>
    <t>Makeup Supply Drawn in on the Opposite Side of the Room from the Exhaust and/or Return</t>
  </si>
  <si>
    <t>Makeup Supply Drawn in Near to the Exhaust and/or Return Location</t>
  </si>
  <si>
    <t>Zone 2 Eff</t>
  </si>
  <si>
    <t>Zone 1 Eff</t>
  </si>
  <si>
    <t>Ez =</t>
  </si>
  <si>
    <t>Zone 3 Eff</t>
  </si>
  <si>
    <t>Zone 4 Eff</t>
  </si>
  <si>
    <t>ASHRAE 62.1-2010 OUTDOOR AIR</t>
  </si>
  <si>
    <t>(Entered October 13/2010)</t>
  </si>
  <si>
    <t>Educational Facilities - Lecture Classroom</t>
  </si>
  <si>
    <t>Food and Beverage Service - Bars, Cocktail Lounges</t>
  </si>
  <si>
    <t>Food and Beverage Service - Kitchen (Cooking)</t>
  </si>
  <si>
    <t>General - Occupiable Storage Rooms for Liquids or Gels</t>
  </si>
  <si>
    <t>Office Buildings - Breakrooms</t>
  </si>
  <si>
    <t>Office Buildings - Occupiable Storage Rooms for Dry Materials</t>
  </si>
  <si>
    <t>Miscellaneous Spaces - Banks or Bank Lobbies</t>
  </si>
  <si>
    <t>Miscellaneous Spaces - General Manufacturing</t>
  </si>
  <si>
    <t>Miscellaneous Spaces - Sorting, Packing, Light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</si>
</sst>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#,##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176" fontId="0" fillId="0" borderId="0" xfId="0" applyNumberFormat="1" applyBorder="1"/>
    <xf numFmtId="0" fontId="0" fillId="0" borderId="0" xfId="0" applyFill="1" applyBorder="1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76" fontId="0" fillId="0" borderId="0" xfId="0" applyNumberFormat="1" applyFill="1" applyBorder="1"/>
    <xf numFmtId="0" fontId="0" fillId="0" borderId="0" xfId="0" applyFill="1"/>
    <xf numFmtId="0" fontId="2" fillId="0" borderId="0" xfId="0" applyFont="1"/>
    <xf numFmtId="2" fontId="0" fillId="0" borderId="0" xfId="0" applyNumberFormat="1" applyBorder="1"/>
    <xf numFmtId="2" fontId="0" fillId="0" borderId="0" xfId="0" applyNumberFormat="1"/>
    <xf numFmtId="1" fontId="6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176" fontId="0" fillId="0" borderId="0" xfId="0" applyNumberFormat="1"/>
    <xf numFmtId="177" fontId="6" fillId="0" borderId="0" xfId="0" applyNumberFormat="1" applyFont="1" applyBorder="1"/>
    <xf numFmtId="177" fontId="0" fillId="0" borderId="0" xfId="0" applyNumberFormat="1"/>
    <xf numFmtId="2" fontId="2" fillId="2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7" fontId="2" fillId="2" borderId="42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2" fontId="2" fillId="2" borderId="43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177" fontId="2" fillId="2" borderId="45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/>
    </xf>
    <xf numFmtId="178" fontId="3" fillId="2" borderId="45" xfId="0" applyNumberFormat="1" applyFont="1" applyFill="1" applyBorder="1" applyAlignment="1">
      <alignment horizontal="center" vertical="center"/>
    </xf>
    <xf numFmtId="177" fontId="2" fillId="2" borderId="37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178" fontId="2" fillId="2" borderId="49" xfId="0" applyNumberFormat="1" applyFont="1" applyFill="1" applyBorder="1" applyAlignment="1">
      <alignment horizontal="center" vertical="center"/>
    </xf>
    <xf numFmtId="178" fontId="2" fillId="2" borderId="30" xfId="0" applyNumberFormat="1" applyFont="1" applyFill="1" applyBorder="1" applyAlignment="1">
      <alignment horizontal="center" vertical="center"/>
    </xf>
    <xf numFmtId="178" fontId="2" fillId="2" borderId="51" xfId="0" applyNumberFormat="1" applyFont="1" applyFill="1" applyBorder="1" applyAlignment="1">
      <alignment horizontal="center" vertical="center"/>
    </xf>
    <xf numFmtId="178" fontId="2" fillId="2" borderId="40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/>
    <xf numFmtId="0" fontId="3" fillId="3" borderId="53" xfId="0" applyFont="1" applyFill="1" applyBorder="1" applyAlignment="1">
      <alignment horizontal="center" vertical="center"/>
    </xf>
    <xf numFmtId="178" fontId="2" fillId="2" borderId="55" xfId="0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178" fontId="2" fillId="2" borderId="60" xfId="0" applyNumberFormat="1" applyFont="1" applyFill="1" applyBorder="1" applyAlignment="1">
      <alignment horizontal="center" vertical="center"/>
    </xf>
    <xf numFmtId="176" fontId="2" fillId="2" borderId="54" xfId="0" applyNumberFormat="1" applyFont="1" applyFill="1" applyBorder="1" applyAlignment="1">
      <alignment horizontal="center" vertical="center"/>
    </xf>
    <xf numFmtId="176" fontId="2" fillId="2" borderId="59" xfId="0" applyNumberFormat="1" applyFont="1" applyFill="1" applyBorder="1" applyAlignment="1">
      <alignment horizontal="center" vertical="center"/>
    </xf>
    <xf numFmtId="176" fontId="2" fillId="2" borderId="61" xfId="0" applyNumberFormat="1" applyFont="1" applyFill="1" applyBorder="1" applyAlignment="1">
      <alignment horizontal="center" vertical="center"/>
    </xf>
    <xf numFmtId="176" fontId="2" fillId="2" borderId="57" xfId="0" applyNumberFormat="1" applyFont="1" applyFill="1" applyBorder="1" applyAlignment="1">
      <alignment horizontal="center" vertical="center"/>
    </xf>
    <xf numFmtId="176" fontId="2" fillId="2" borderId="66" xfId="0" applyNumberFormat="1" applyFont="1" applyFill="1" applyBorder="1" applyAlignment="1">
      <alignment horizontal="center" vertical="center"/>
    </xf>
    <xf numFmtId="2" fontId="2" fillId="2" borderId="63" xfId="0" applyNumberFormat="1" applyFont="1" applyFill="1" applyBorder="1" applyAlignment="1">
      <alignment horizontal="center" vertical="center"/>
    </xf>
    <xf numFmtId="176" fontId="2" fillId="2" borderId="67" xfId="0" applyNumberFormat="1" applyFont="1" applyFill="1" applyBorder="1" applyAlignment="1">
      <alignment horizontal="center" vertical="center"/>
    </xf>
    <xf numFmtId="2" fontId="2" fillId="2" borderId="65" xfId="0" applyNumberFormat="1" applyFont="1" applyFill="1" applyBorder="1" applyAlignment="1">
      <alignment horizontal="center" vertical="center"/>
    </xf>
    <xf numFmtId="178" fontId="3" fillId="2" borderId="48" xfId="0" applyNumberFormat="1" applyFont="1" applyFill="1" applyBorder="1" applyAlignment="1">
      <alignment horizontal="center" vertical="center"/>
    </xf>
    <xf numFmtId="178" fontId="3" fillId="2" borderId="50" xfId="0" applyNumberFormat="1" applyFont="1" applyFill="1" applyBorder="1" applyAlignment="1">
      <alignment horizontal="center" vertical="center"/>
    </xf>
    <xf numFmtId="178" fontId="3" fillId="2" borderId="68" xfId="0" applyNumberFormat="1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178" fontId="3" fillId="2" borderId="56" xfId="0" applyNumberFormat="1" applyFont="1" applyFill="1" applyBorder="1" applyAlignment="1">
      <alignment horizontal="center" vertical="center"/>
    </xf>
    <xf numFmtId="178" fontId="3" fillId="2" borderId="57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78" fontId="3" fillId="2" borderId="39" xfId="0" applyNumberFormat="1" applyFont="1" applyFill="1" applyBorder="1" applyAlignment="1">
      <alignment horizontal="center" vertical="center" wrapText="1"/>
    </xf>
    <xf numFmtId="178" fontId="3" fillId="2" borderId="40" xfId="0" applyNumberFormat="1" applyFont="1" applyFill="1" applyBorder="1" applyAlignment="1">
      <alignment horizontal="center" vertical="center" wrapText="1"/>
    </xf>
    <xf numFmtId="178" fontId="3" fillId="2" borderId="41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 wrapText="1"/>
    </xf>
    <xf numFmtId="2" fontId="3" fillId="2" borderId="37" xfId="0" applyNumberFormat="1" applyFont="1" applyFill="1" applyBorder="1" applyAlignment="1">
      <alignment horizontal="center" vertical="center" wrapText="1"/>
    </xf>
    <xf numFmtId="2" fontId="3" fillId="2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3" fillId="4" borderId="12" xfId="0" applyNumberFormat="1" applyFont="1" applyFill="1" applyBorder="1" applyAlignment="1">
      <alignment horizontal="center" vertical="center"/>
    </xf>
    <xf numFmtId="176" fontId="3" fillId="4" borderId="13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7" fontId="3" fillId="2" borderId="39" xfId="0" applyNumberFormat="1" applyFont="1" applyFill="1" applyBorder="1" applyAlignment="1">
      <alignment horizontal="center" vertical="center" wrapText="1"/>
    </xf>
    <xf numFmtId="177" fontId="3" fillId="2" borderId="40" xfId="0" applyNumberFormat="1" applyFont="1" applyFill="1" applyBorder="1" applyAlignment="1">
      <alignment horizontal="center" vertical="center" wrapText="1"/>
    </xf>
    <xf numFmtId="177" fontId="3" fillId="2" borderId="41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</cellXfs>
  <cellStyles count="2">
    <cellStyle name="Normal" xfId="0" builtinId="0"/>
    <cellStyle name="Window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C7" sqref="C7"/>
    </sheetView>
  </sheetViews>
  <sheetFormatPr defaultRowHeight="12.75" x14ac:dyDescent="0.2"/>
  <cols>
    <col min="1" max="1" width="11.85546875" style="4" customWidth="1"/>
    <col min="2" max="2" width="27.140625" style="1" customWidth="1"/>
    <col min="3" max="3" width="50.5703125" style="1" customWidth="1"/>
    <col min="4" max="4" width="8.28515625" style="5" customWidth="1"/>
    <col min="5" max="5" width="9.42578125" style="5" customWidth="1"/>
    <col min="6" max="6" width="11.42578125" style="35" customWidth="1"/>
    <col min="7" max="7" width="10.85546875" style="5" customWidth="1"/>
    <col min="8" max="8" width="8.42578125" style="33" customWidth="1"/>
    <col min="9" max="9" width="10" style="34" customWidth="1"/>
    <col min="10" max="11" width="10.7109375" style="34" customWidth="1"/>
    <col min="12" max="12" width="14.42578125" style="1" customWidth="1"/>
    <col min="13" max="13" width="8.140625" style="1" customWidth="1"/>
    <col min="14" max="16384" width="9.140625" style="1"/>
  </cols>
  <sheetData>
    <row r="1" spans="1:13" ht="30.75" customHeight="1" thickTop="1" thickBot="1" x14ac:dyDescent="0.25">
      <c r="A1" s="142" t="s">
        <v>133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9.5" customHeight="1" thickBot="1" x14ac:dyDescent="0.25">
      <c r="A2" s="150"/>
      <c r="B2" s="151"/>
      <c r="C2" s="151"/>
      <c r="D2" s="151"/>
      <c r="E2" s="151"/>
      <c r="F2" s="151"/>
      <c r="G2" s="145" t="s">
        <v>114</v>
      </c>
      <c r="H2" s="161"/>
      <c r="I2" s="161"/>
      <c r="J2" s="99" t="s">
        <v>115</v>
      </c>
      <c r="K2" s="100"/>
      <c r="L2" s="145" t="s">
        <v>5</v>
      </c>
      <c r="M2" s="146"/>
    </row>
    <row r="3" spans="1:13" s="2" customFormat="1" ht="12.75" customHeight="1" thickTop="1" x14ac:dyDescent="0.2">
      <c r="A3" s="147" t="s">
        <v>0</v>
      </c>
      <c r="B3" s="115" t="s">
        <v>1</v>
      </c>
      <c r="C3" s="115" t="s">
        <v>2</v>
      </c>
      <c r="D3" s="125" t="s">
        <v>10</v>
      </c>
      <c r="E3" s="125" t="s">
        <v>4</v>
      </c>
      <c r="F3" s="135" t="s">
        <v>33</v>
      </c>
      <c r="G3" s="138" t="s">
        <v>8</v>
      </c>
      <c r="H3" s="118" t="s">
        <v>9</v>
      </c>
      <c r="I3" s="101" t="s">
        <v>38</v>
      </c>
      <c r="J3" s="138" t="s">
        <v>8</v>
      </c>
      <c r="K3" s="101" t="s">
        <v>38</v>
      </c>
      <c r="L3" s="155" t="s">
        <v>37</v>
      </c>
      <c r="M3" s="156"/>
    </row>
    <row r="4" spans="1:13" s="2" customFormat="1" x14ac:dyDescent="0.2">
      <c r="A4" s="148"/>
      <c r="B4" s="116"/>
      <c r="C4" s="116"/>
      <c r="D4" s="126"/>
      <c r="E4" s="126"/>
      <c r="F4" s="136"/>
      <c r="G4" s="139"/>
      <c r="H4" s="119"/>
      <c r="I4" s="102"/>
      <c r="J4" s="139"/>
      <c r="K4" s="102"/>
      <c r="L4" s="157"/>
      <c r="M4" s="158"/>
    </row>
    <row r="5" spans="1:13" s="3" customFormat="1" ht="13.5" thickBot="1" x14ac:dyDescent="0.25">
      <c r="A5" s="149"/>
      <c r="B5" s="117"/>
      <c r="C5" s="117"/>
      <c r="D5" s="127"/>
      <c r="E5" s="127"/>
      <c r="F5" s="137"/>
      <c r="G5" s="140"/>
      <c r="H5" s="120"/>
      <c r="I5" s="103"/>
      <c r="J5" s="140"/>
      <c r="K5" s="103"/>
      <c r="L5" s="159"/>
      <c r="M5" s="160"/>
    </row>
    <row r="6" spans="1:13" s="3" customFormat="1" ht="21" customHeight="1" thickTop="1" thickBot="1" x14ac:dyDescent="0.25">
      <c r="A6" s="128" t="s">
        <v>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s="3" customFormat="1" x14ac:dyDescent="0.2">
      <c r="A7" s="37" t="s">
        <v>12</v>
      </c>
      <c r="B7" s="38" t="s">
        <v>15</v>
      </c>
      <c r="C7" s="11" t="s">
        <v>27</v>
      </c>
      <c r="D7" s="40">
        <v>100</v>
      </c>
      <c r="E7" s="12">
        <f t="shared" ref="E7:E13" si="0">ROUNDUP(F7*D7,0)</f>
        <v>3</v>
      </c>
      <c r="F7" s="68">
        <f>VLOOKUP(C7,'ASHRAE62.1-2010'!$A$3:$F$80,5,FALSE)</f>
        <v>2.5000000000000001E-2</v>
      </c>
      <c r="G7" s="69">
        <f>VLOOKUP(C7,'ASHRAE62.1-2010'!$A$3:$F$80,2,FALSE)</f>
        <v>5</v>
      </c>
      <c r="H7" s="32">
        <f>VLOOKUP(C7,'ASHRAE62.1-2010'!$A$3:$F$80,3,FALSE)</f>
        <v>0.12</v>
      </c>
      <c r="I7" s="73">
        <f t="shared" ref="I7:I13" si="1">(G7*E7)+(H7*D7)</f>
        <v>27</v>
      </c>
      <c r="J7" s="71">
        <f>VLOOKUP(C7,'ASHRAE62.1-2010'!$A$3:$F$80,6,FALSE)</f>
        <v>10</v>
      </c>
      <c r="K7" s="66">
        <f>E7*J7</f>
        <v>30</v>
      </c>
      <c r="L7" s="133"/>
      <c r="M7" s="134"/>
    </row>
    <row r="8" spans="1:13" s="3" customFormat="1" x14ac:dyDescent="0.2">
      <c r="A8" s="37" t="s">
        <v>12</v>
      </c>
      <c r="B8" s="38" t="s">
        <v>16</v>
      </c>
      <c r="C8" s="11" t="s">
        <v>27</v>
      </c>
      <c r="D8" s="40">
        <v>100</v>
      </c>
      <c r="E8" s="12">
        <f t="shared" si="0"/>
        <v>3</v>
      </c>
      <c r="F8" s="68">
        <f>VLOOKUP(C8,'ASHRAE62.1-2010'!$A$3:$F$80,5,FALSE)</f>
        <v>2.5000000000000001E-2</v>
      </c>
      <c r="G8" s="70">
        <f>VLOOKUP(C8,'ASHRAE62.1-2010'!$A$3:$F$80,2,FALSE)</f>
        <v>5</v>
      </c>
      <c r="H8" s="32">
        <f>VLOOKUP(C8,'ASHRAE62.1-2010'!$A$3:$F$80,3,FALSE)</f>
        <v>0.12</v>
      </c>
      <c r="I8" s="74">
        <f t="shared" si="1"/>
        <v>27</v>
      </c>
      <c r="J8" s="72">
        <f>VLOOKUP(C8,'ASHRAE62.1-2010'!$A$3:$F$80,6,FALSE)</f>
        <v>10</v>
      </c>
      <c r="K8" s="66">
        <f>J8*E8</f>
        <v>30</v>
      </c>
      <c r="L8" s="131"/>
      <c r="M8" s="132"/>
    </row>
    <row r="9" spans="1:13" s="3" customFormat="1" x14ac:dyDescent="0.2">
      <c r="A9" s="37" t="s">
        <v>12</v>
      </c>
      <c r="B9" s="38" t="s">
        <v>17</v>
      </c>
      <c r="C9" s="11" t="s">
        <v>27</v>
      </c>
      <c r="D9" s="40">
        <v>100</v>
      </c>
      <c r="E9" s="12">
        <f t="shared" si="0"/>
        <v>3</v>
      </c>
      <c r="F9" s="68">
        <f>VLOOKUP(C9,'ASHRAE62.1-2010'!$A$3:$F$80,5,FALSE)</f>
        <v>2.5000000000000001E-2</v>
      </c>
      <c r="G9" s="70">
        <f>VLOOKUP(C9,'ASHRAE62.1-2010'!$A$3:$F$80,2,FALSE)</f>
        <v>5</v>
      </c>
      <c r="H9" s="32">
        <f>VLOOKUP(C9,'ASHRAE62.1-2010'!$A$3:$F$80,3,FALSE)</f>
        <v>0.12</v>
      </c>
      <c r="I9" s="74">
        <f t="shared" si="1"/>
        <v>27</v>
      </c>
      <c r="J9" s="72">
        <f>VLOOKUP(C9,'ASHRAE62.1-2010'!$A$3:$F$80,6,FALSE)</f>
        <v>10</v>
      </c>
      <c r="K9" s="66">
        <f t="shared" ref="K9:K13" si="2">J9*E9</f>
        <v>30</v>
      </c>
      <c r="L9" s="131"/>
      <c r="M9" s="132"/>
    </row>
    <row r="10" spans="1:13" s="3" customFormat="1" x14ac:dyDescent="0.2">
      <c r="A10" s="81" t="s">
        <v>129</v>
      </c>
      <c r="B10" s="104" t="s">
        <v>118</v>
      </c>
      <c r="C10" s="105"/>
      <c r="D10" s="106"/>
      <c r="E10" s="85" t="s">
        <v>130</v>
      </c>
      <c r="F10" s="88">
        <f>VLOOKUP(B10,Eff!$A$2:$B$11,2,FALSE)</f>
        <v>1</v>
      </c>
      <c r="G10" s="89"/>
      <c r="H10" s="90"/>
      <c r="I10" s="97">
        <f>SUM(I7:I9)/F10</f>
        <v>81</v>
      </c>
      <c r="J10" s="82"/>
      <c r="K10" s="98">
        <f>SUM(K7:K9)/F10</f>
        <v>90</v>
      </c>
      <c r="L10" s="49"/>
      <c r="M10" s="50"/>
    </row>
    <row r="11" spans="1:13" s="3" customFormat="1" x14ac:dyDescent="0.2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2"/>
      <c r="L11" s="52"/>
      <c r="M11" s="54"/>
    </row>
    <row r="12" spans="1:13" s="3" customFormat="1" x14ac:dyDescent="0.2">
      <c r="A12" s="37" t="s">
        <v>13</v>
      </c>
      <c r="B12" s="38" t="s">
        <v>20</v>
      </c>
      <c r="C12" s="11" t="s">
        <v>27</v>
      </c>
      <c r="D12" s="40">
        <v>100</v>
      </c>
      <c r="E12" s="12">
        <f t="shared" si="0"/>
        <v>3</v>
      </c>
      <c r="F12" s="68">
        <f>VLOOKUP(C12,'ASHRAE62.1-2010'!$A$3:$F$80,5,FALSE)</f>
        <v>2.5000000000000001E-2</v>
      </c>
      <c r="G12" s="70">
        <f>VLOOKUP(C12,'ASHRAE62.1-2010'!$A$3:$F$80,2,FALSE)</f>
        <v>5</v>
      </c>
      <c r="H12" s="32">
        <f>VLOOKUP(C12,'ASHRAE62.1-2010'!$A$3:$F$80,3,FALSE)</f>
        <v>0.12</v>
      </c>
      <c r="I12" s="74">
        <f t="shared" si="1"/>
        <v>27</v>
      </c>
      <c r="J12" s="72">
        <f>VLOOKUP(C12,'ASHRAE62.1-2010'!$A$3:$F$80,6,FALSE)</f>
        <v>10</v>
      </c>
      <c r="K12" s="66">
        <f t="shared" si="2"/>
        <v>30</v>
      </c>
      <c r="L12" s="131"/>
      <c r="M12" s="132"/>
    </row>
    <row r="13" spans="1:13" s="3" customFormat="1" x14ac:dyDescent="0.2">
      <c r="A13" s="37" t="s">
        <v>13</v>
      </c>
      <c r="B13" s="38" t="s">
        <v>21</v>
      </c>
      <c r="C13" s="11" t="s">
        <v>27</v>
      </c>
      <c r="D13" s="40">
        <v>100</v>
      </c>
      <c r="E13" s="12">
        <f t="shared" si="0"/>
        <v>3</v>
      </c>
      <c r="F13" s="68">
        <f>VLOOKUP(C13,'ASHRAE62.1-2010'!$A$3:$F$80,5,FALSE)</f>
        <v>2.5000000000000001E-2</v>
      </c>
      <c r="G13" s="70">
        <f>VLOOKUP(C13,'ASHRAE62.1-2010'!$A$3:$F$80,2,FALSE)</f>
        <v>5</v>
      </c>
      <c r="H13" s="32">
        <f>VLOOKUP(C13,'ASHRAE62.1-2010'!$A$3:$F$80,3,FALSE)</f>
        <v>0.12</v>
      </c>
      <c r="I13" s="74">
        <f t="shared" si="1"/>
        <v>27</v>
      </c>
      <c r="J13" s="72">
        <f>VLOOKUP(C13,'ASHRAE62.1-2010'!$A$3:$F$80,6,FALSE)</f>
        <v>10</v>
      </c>
      <c r="K13" s="66">
        <f t="shared" si="2"/>
        <v>30</v>
      </c>
      <c r="L13" s="131"/>
      <c r="M13" s="132"/>
    </row>
    <row r="14" spans="1:13" s="3" customFormat="1" x14ac:dyDescent="0.2">
      <c r="A14" s="37" t="s">
        <v>13</v>
      </c>
      <c r="B14" s="38" t="s">
        <v>22</v>
      </c>
      <c r="C14" s="11" t="s">
        <v>27</v>
      </c>
      <c r="D14" s="40">
        <v>100</v>
      </c>
      <c r="E14" s="12">
        <f t="shared" ref="E14" si="3">ROUNDUP(F14*D14,0)</f>
        <v>3</v>
      </c>
      <c r="F14" s="68">
        <f>VLOOKUP(C14,'ASHRAE62.1-2010'!$A$3:$F$80,5,FALSE)</f>
        <v>2.5000000000000001E-2</v>
      </c>
      <c r="G14" s="70">
        <f>VLOOKUP(C14,'ASHRAE62.1-2010'!$A$3:$F$80,2,FALSE)</f>
        <v>5</v>
      </c>
      <c r="H14" s="32">
        <f>VLOOKUP(C14,'ASHRAE62.1-2010'!$A$3:$F$80,3,FALSE)</f>
        <v>0.12</v>
      </c>
      <c r="I14" s="74">
        <f t="shared" ref="I14" si="4">(G14*E14)+(H14*D14)</f>
        <v>27</v>
      </c>
      <c r="J14" s="72">
        <f>VLOOKUP(C14,'ASHRAE62.1-2010'!$A$3:$F$80,6,FALSE)</f>
        <v>10</v>
      </c>
      <c r="K14" s="66">
        <f t="shared" ref="K14" si="5">J14*E14</f>
        <v>30</v>
      </c>
      <c r="L14" s="49"/>
      <c r="M14" s="50"/>
    </row>
    <row r="15" spans="1:13" s="3" customFormat="1" ht="13.5" thickBot="1" x14ac:dyDescent="0.25">
      <c r="A15" s="83" t="s">
        <v>128</v>
      </c>
      <c r="B15" s="107" t="s">
        <v>118</v>
      </c>
      <c r="C15" s="108"/>
      <c r="D15" s="109"/>
      <c r="E15" s="86" t="s">
        <v>130</v>
      </c>
      <c r="F15" s="87">
        <f>VLOOKUP(B15,Eff!$A$2:$B$11,2,FALSE)</f>
        <v>1</v>
      </c>
      <c r="G15" s="91"/>
      <c r="H15" s="92"/>
      <c r="I15" s="97">
        <f>SUM(I12:I14)/F15</f>
        <v>81</v>
      </c>
      <c r="J15" s="84"/>
      <c r="K15" s="98">
        <f>SUM(K12:K14)/F15</f>
        <v>90</v>
      </c>
      <c r="L15" s="121"/>
      <c r="M15" s="122"/>
    </row>
    <row r="16" spans="1:13" s="3" customFormat="1" ht="19.5" customHeight="1" thickBot="1" x14ac:dyDescent="0.25">
      <c r="A16" s="13"/>
      <c r="B16" s="39" t="s">
        <v>7</v>
      </c>
      <c r="C16" s="14"/>
      <c r="D16" s="15">
        <f>SUM(D7:D15)</f>
        <v>600</v>
      </c>
      <c r="E16" s="16">
        <f>SUM(E7:E15)</f>
        <v>18</v>
      </c>
      <c r="F16" s="41"/>
      <c r="G16" s="42"/>
      <c r="H16" s="43"/>
      <c r="I16" s="94">
        <f>I10+I15</f>
        <v>162</v>
      </c>
      <c r="J16" s="93"/>
      <c r="K16" s="94">
        <f>K10+K15</f>
        <v>180</v>
      </c>
      <c r="L16" s="123">
        <v>180</v>
      </c>
      <c r="M16" s="124"/>
    </row>
    <row r="17" spans="1:13" s="3" customFormat="1" ht="23.25" customHeight="1" thickBot="1" x14ac:dyDescent="0.25">
      <c r="A17" s="152" t="s">
        <v>11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4"/>
    </row>
    <row r="18" spans="1:13" s="3" customFormat="1" x14ac:dyDescent="0.2">
      <c r="A18" s="37" t="s">
        <v>14</v>
      </c>
      <c r="B18" s="38" t="s">
        <v>39</v>
      </c>
      <c r="C18" s="11" t="s">
        <v>27</v>
      </c>
      <c r="D18" s="40">
        <v>100</v>
      </c>
      <c r="E18" s="12">
        <f t="shared" ref="E18:E25" si="6">ROUNDUP(F18*D18,0)</f>
        <v>3</v>
      </c>
      <c r="F18" s="68">
        <f>VLOOKUP(C18,'ASHRAE62.1-2010'!$A$3:$F$80,5,FALSE)</f>
        <v>2.5000000000000001E-2</v>
      </c>
      <c r="G18" s="69">
        <f>VLOOKUP(C18,'ASHRAE62.1-2010'!$A$3:$F$80,2,FALSE)</f>
        <v>5</v>
      </c>
      <c r="H18" s="75">
        <f>VLOOKUP(C18,'ASHRAE62.1-2010'!$A$3:$F$80,3,FALSE)</f>
        <v>0.12</v>
      </c>
      <c r="I18" s="73">
        <f t="shared" ref="I18:I25" si="7">(G18*E18)+(H18*D18)</f>
        <v>27</v>
      </c>
      <c r="J18" s="71">
        <f>VLOOKUP(C18,'ASHRAE62.1-2010'!$A$3:$F$80,6,FALSE)</f>
        <v>10</v>
      </c>
      <c r="K18" s="66">
        <f>E18*J18</f>
        <v>30</v>
      </c>
      <c r="L18" s="133"/>
      <c r="M18" s="134"/>
    </row>
    <row r="19" spans="1:13" s="3" customFormat="1" x14ac:dyDescent="0.2">
      <c r="A19" s="37" t="s">
        <v>14</v>
      </c>
      <c r="B19" s="38" t="s">
        <v>40</v>
      </c>
      <c r="C19" s="11" t="s">
        <v>27</v>
      </c>
      <c r="D19" s="40">
        <v>100</v>
      </c>
      <c r="E19" s="12">
        <f t="shared" si="6"/>
        <v>3</v>
      </c>
      <c r="F19" s="68">
        <f>VLOOKUP(C19,'ASHRAE62.1-2010'!$A$3:$F$80,5,FALSE)</f>
        <v>2.5000000000000001E-2</v>
      </c>
      <c r="G19" s="70">
        <f>VLOOKUP(C19,'ASHRAE62.1-2010'!$A$3:$F$80,2,FALSE)</f>
        <v>5</v>
      </c>
      <c r="H19" s="32">
        <f>VLOOKUP(C19,'ASHRAE62.1-2010'!$A$3:$F$80,3,FALSE)</f>
        <v>0.12</v>
      </c>
      <c r="I19" s="74">
        <f t="shared" si="7"/>
        <v>27</v>
      </c>
      <c r="J19" s="72">
        <f>VLOOKUP(C19,'ASHRAE62.1-2010'!$A$3:$F$80,6,FALSE)</f>
        <v>10</v>
      </c>
      <c r="K19" s="66">
        <f>E19*J19</f>
        <v>30</v>
      </c>
      <c r="L19" s="131"/>
      <c r="M19" s="141"/>
    </row>
    <row r="20" spans="1:13" s="3" customFormat="1" x14ac:dyDescent="0.2">
      <c r="A20" s="37" t="s">
        <v>14</v>
      </c>
      <c r="B20" s="38" t="s">
        <v>41</v>
      </c>
      <c r="C20" s="11" t="s">
        <v>27</v>
      </c>
      <c r="D20" s="40">
        <v>100</v>
      </c>
      <c r="E20" s="12">
        <f t="shared" si="6"/>
        <v>3</v>
      </c>
      <c r="F20" s="68">
        <f>VLOOKUP(C20,'ASHRAE62.1-2010'!$A$3:$F$80,5,FALSE)</f>
        <v>2.5000000000000001E-2</v>
      </c>
      <c r="G20" s="70">
        <f>VLOOKUP(C20,'ASHRAE62.1-2010'!$A$3:$F$80,2,FALSE)</f>
        <v>5</v>
      </c>
      <c r="H20" s="32">
        <f>VLOOKUP(C20,'ASHRAE62.1-2010'!$A$3:$F$80,3,FALSE)</f>
        <v>0.12</v>
      </c>
      <c r="I20" s="74">
        <f t="shared" si="7"/>
        <v>27</v>
      </c>
      <c r="J20" s="72">
        <f>VLOOKUP(C20,'ASHRAE62.1-2010'!$A$3:$F$80,6,FALSE)</f>
        <v>10</v>
      </c>
      <c r="K20" s="66">
        <f t="shared" ref="K20:K25" si="8">E20*J20</f>
        <v>30</v>
      </c>
      <c r="L20" s="131"/>
      <c r="M20" s="141"/>
    </row>
    <row r="21" spans="1:13" s="3" customFormat="1" x14ac:dyDescent="0.2">
      <c r="A21" s="81" t="s">
        <v>131</v>
      </c>
      <c r="B21" s="104" t="s">
        <v>118</v>
      </c>
      <c r="C21" s="105"/>
      <c r="D21" s="106"/>
      <c r="E21" s="85" t="s">
        <v>130</v>
      </c>
      <c r="F21" s="88">
        <f>VLOOKUP(B21,Eff!$A$2:$B$11,2,FALSE)</f>
        <v>1</v>
      </c>
      <c r="G21" s="89"/>
      <c r="H21" s="90"/>
      <c r="I21" s="97">
        <f>SUM(I18:I20)/F21</f>
        <v>81</v>
      </c>
      <c r="J21" s="82"/>
      <c r="K21" s="98">
        <f>SUM(K18:K20)/F21</f>
        <v>90</v>
      </c>
      <c r="L21" s="49"/>
      <c r="M21" s="51"/>
    </row>
    <row r="22" spans="1:13" s="3" customFormat="1" x14ac:dyDescent="0.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2"/>
      <c r="L22" s="52"/>
      <c r="M22" s="53"/>
    </row>
    <row r="23" spans="1:13" s="3" customFormat="1" x14ac:dyDescent="0.2">
      <c r="A23" s="37" t="s">
        <v>18</v>
      </c>
      <c r="B23" s="38" t="s">
        <v>42</v>
      </c>
      <c r="C23" s="11" t="s">
        <v>27</v>
      </c>
      <c r="D23" s="40">
        <v>100</v>
      </c>
      <c r="E23" s="12">
        <f t="shared" si="6"/>
        <v>3</v>
      </c>
      <c r="F23" s="68">
        <f>VLOOKUP(C23,'ASHRAE62.1-2010'!$A$3:$F$80,5,FALSE)</f>
        <v>2.5000000000000001E-2</v>
      </c>
      <c r="G23" s="70">
        <f>VLOOKUP(C23,'ASHRAE62.1-2010'!$A$3:$F$80,2,FALSE)</f>
        <v>5</v>
      </c>
      <c r="H23" s="32">
        <f>VLOOKUP(C23,'ASHRAE62.1-2010'!$A$3:$F$80,3,FALSE)</f>
        <v>0.12</v>
      </c>
      <c r="I23" s="74">
        <f t="shared" si="7"/>
        <v>27</v>
      </c>
      <c r="J23" s="72">
        <f>VLOOKUP(C23,'ASHRAE62.1-2010'!$A$3:$F$80,6,FALSE)</f>
        <v>10</v>
      </c>
      <c r="K23" s="66">
        <f t="shared" si="8"/>
        <v>30</v>
      </c>
      <c r="L23" s="131"/>
      <c r="M23" s="132"/>
    </row>
    <row r="24" spans="1:13" s="3" customFormat="1" x14ac:dyDescent="0.2">
      <c r="A24" s="37" t="s">
        <v>18</v>
      </c>
      <c r="B24" s="38" t="s">
        <v>43</v>
      </c>
      <c r="C24" s="11" t="s">
        <v>27</v>
      </c>
      <c r="D24" s="40">
        <v>100</v>
      </c>
      <c r="E24" s="12">
        <f t="shared" ref="E24" si="9">ROUNDUP(F24*D24,0)</f>
        <v>3</v>
      </c>
      <c r="F24" s="68">
        <f>VLOOKUP(C24,'ASHRAE62.1-2010'!$A$3:$F$80,5,FALSE)</f>
        <v>2.5000000000000001E-2</v>
      </c>
      <c r="G24" s="70">
        <f>VLOOKUP(C24,'ASHRAE62.1-2010'!$A$3:$F$80,2,FALSE)</f>
        <v>5</v>
      </c>
      <c r="H24" s="32">
        <f>VLOOKUP(C24,'ASHRAE62.1-2010'!$A$3:$F$80,3,FALSE)</f>
        <v>0.12</v>
      </c>
      <c r="I24" s="74">
        <f t="shared" ref="I24" si="10">(G24*E24)+(H24*D24)</f>
        <v>27</v>
      </c>
      <c r="J24" s="72">
        <f>VLOOKUP(C24,'ASHRAE62.1-2010'!$A$3:$F$80,6,FALSE)</f>
        <v>10</v>
      </c>
      <c r="K24" s="66">
        <f t="shared" ref="K24" si="11">E24*J24</f>
        <v>30</v>
      </c>
      <c r="L24" s="49"/>
      <c r="M24" s="50"/>
    </row>
    <row r="25" spans="1:13" s="3" customFormat="1" x14ac:dyDescent="0.2">
      <c r="A25" s="37" t="s">
        <v>18</v>
      </c>
      <c r="B25" s="38" t="s">
        <v>44</v>
      </c>
      <c r="C25" s="11" t="s">
        <v>27</v>
      </c>
      <c r="D25" s="40">
        <v>100</v>
      </c>
      <c r="E25" s="12">
        <f t="shared" si="6"/>
        <v>3</v>
      </c>
      <c r="F25" s="68">
        <f>VLOOKUP(C25,'ASHRAE62.1-2010'!$A$3:$F$80,5,FALSE)</f>
        <v>2.5000000000000001E-2</v>
      </c>
      <c r="G25" s="70">
        <f>VLOOKUP(C25,'ASHRAE62.1-2010'!$A$3:$F$80,2,FALSE)</f>
        <v>5</v>
      </c>
      <c r="H25" s="32">
        <f>VLOOKUP(C25,'ASHRAE62.1-2010'!$A$3:$F$80,3,FALSE)</f>
        <v>0.12</v>
      </c>
      <c r="I25" s="74">
        <f t="shared" si="7"/>
        <v>27</v>
      </c>
      <c r="J25" s="72">
        <f>VLOOKUP(C25,'ASHRAE62.1-2010'!$A$3:$F$80,6,FALSE)</f>
        <v>10</v>
      </c>
      <c r="K25" s="66">
        <f t="shared" si="8"/>
        <v>30</v>
      </c>
      <c r="L25" s="131"/>
      <c r="M25" s="132"/>
    </row>
    <row r="26" spans="1:13" s="3" customFormat="1" ht="13.5" thickBot="1" x14ac:dyDescent="0.25">
      <c r="A26" s="96" t="s">
        <v>132</v>
      </c>
      <c r="B26" s="107" t="s">
        <v>118</v>
      </c>
      <c r="C26" s="108"/>
      <c r="D26" s="109"/>
      <c r="E26" s="85" t="s">
        <v>130</v>
      </c>
      <c r="F26" s="88">
        <f>VLOOKUP(B26,Eff!$A$2:$B$11,2,FALSE)</f>
        <v>1</v>
      </c>
      <c r="G26" s="89"/>
      <c r="H26" s="90"/>
      <c r="I26" s="97">
        <f>SUM(I23:I25)/F26</f>
        <v>81</v>
      </c>
      <c r="J26" s="82"/>
      <c r="K26" s="98">
        <f>SUM(K23:K25)/F26</f>
        <v>90</v>
      </c>
      <c r="L26" s="121"/>
      <c r="M26" s="122"/>
    </row>
    <row r="27" spans="1:13" s="3" customFormat="1" ht="19.5" customHeight="1" thickBot="1" x14ac:dyDescent="0.25">
      <c r="A27" s="13"/>
      <c r="B27" s="39" t="s">
        <v>19</v>
      </c>
      <c r="C27" s="14"/>
      <c r="D27" s="15">
        <f>SUM(D18:D26)</f>
        <v>600</v>
      </c>
      <c r="E27" s="16">
        <f>SUM(E18:E26)</f>
        <v>18</v>
      </c>
      <c r="F27" s="41"/>
      <c r="G27" s="42"/>
      <c r="H27" s="43"/>
      <c r="I27" s="94">
        <f>I21+I26</f>
        <v>162</v>
      </c>
      <c r="J27" s="93"/>
      <c r="K27" s="94">
        <f>K21+K26</f>
        <v>180</v>
      </c>
      <c r="L27" s="123">
        <v>180</v>
      </c>
      <c r="M27" s="124"/>
    </row>
    <row r="28" spans="1:13" s="3" customFormat="1" ht="23.25" customHeight="1" thickBot="1" x14ac:dyDescent="0.25">
      <c r="A28" s="17"/>
      <c r="B28" s="18" t="s">
        <v>3</v>
      </c>
      <c r="C28" s="44"/>
      <c r="D28" s="45"/>
      <c r="E28" s="46"/>
      <c r="F28" s="47"/>
      <c r="G28" s="45"/>
      <c r="H28" s="48"/>
      <c r="I28" s="95">
        <f>I16+I27</f>
        <v>324</v>
      </c>
      <c r="J28" s="67"/>
      <c r="K28" s="67"/>
      <c r="L28" s="113">
        <f>L16+L27</f>
        <v>360</v>
      </c>
      <c r="M28" s="114"/>
    </row>
    <row r="29" spans="1:13" ht="13.5" thickTop="1" x14ac:dyDescent="0.2"/>
    <row r="30" spans="1:13" x14ac:dyDescent="0.2">
      <c r="A30" s="36" t="s">
        <v>34</v>
      </c>
    </row>
    <row r="31" spans="1:13" x14ac:dyDescent="0.2">
      <c r="A31" s="36" t="s">
        <v>35</v>
      </c>
    </row>
    <row r="33" spans="1:1" x14ac:dyDescent="0.2">
      <c r="A33" s="36"/>
    </row>
  </sheetData>
  <mergeCells count="40">
    <mergeCell ref="L20:M20"/>
    <mergeCell ref="L23:M23"/>
    <mergeCell ref="A1:M1"/>
    <mergeCell ref="L2:M2"/>
    <mergeCell ref="L16:M16"/>
    <mergeCell ref="B3:B5"/>
    <mergeCell ref="A3:A5"/>
    <mergeCell ref="L8:M8"/>
    <mergeCell ref="L13:M13"/>
    <mergeCell ref="L9:M9"/>
    <mergeCell ref="A2:F2"/>
    <mergeCell ref="A17:M17"/>
    <mergeCell ref="L3:M5"/>
    <mergeCell ref="G2:I2"/>
    <mergeCell ref="E3:E5"/>
    <mergeCell ref="J3:J5"/>
    <mergeCell ref="L28:M28"/>
    <mergeCell ref="C3:C5"/>
    <mergeCell ref="H3:H5"/>
    <mergeCell ref="I3:I5"/>
    <mergeCell ref="L26:M26"/>
    <mergeCell ref="L27:M27"/>
    <mergeCell ref="D3:D5"/>
    <mergeCell ref="A6:M6"/>
    <mergeCell ref="L25:M25"/>
    <mergeCell ref="L18:M18"/>
    <mergeCell ref="F3:F5"/>
    <mergeCell ref="G3:G5"/>
    <mergeCell ref="L7:M7"/>
    <mergeCell ref="L15:M15"/>
    <mergeCell ref="L12:M12"/>
    <mergeCell ref="L19:M19"/>
    <mergeCell ref="J2:K2"/>
    <mergeCell ref="K3:K5"/>
    <mergeCell ref="B10:D10"/>
    <mergeCell ref="B15:D15"/>
    <mergeCell ref="B26:D26"/>
    <mergeCell ref="B21:D21"/>
    <mergeCell ref="A11:K11"/>
    <mergeCell ref="A22:K22"/>
  </mergeCells>
  <phoneticPr fontId="0" type="noConversion"/>
  <dataValidations count="2">
    <dataValidation type="list" allowBlank="1" showInputMessage="1" showErrorMessage="1" sqref="C12:C14 C7:C9 C18:C20 C23:C25" xr:uid="{00000000-0002-0000-0000-000000000000}">
      <formula1>OCCCAT</formula1>
    </dataValidation>
    <dataValidation type="list" allowBlank="1" showInputMessage="1" showErrorMessage="1" sqref="B26:D26 B15:D15 B10:D10 B21:D21" xr:uid="{00000000-0002-0000-0000-000001000000}">
      <formula1>airconfig</formula1>
    </dataValidation>
  </dataValidations>
  <pageMargins left="0" right="0" top="0" bottom="0" header="0" footer="0"/>
  <pageSetup scale="75" orientation="portrait" r:id="rId1"/>
  <headerFooter alignWithMargins="0"/>
  <ignoredErrors>
    <ignoredError sqref="F10 I10 F21 I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pageSetUpPr fitToPage="1"/>
  </sheetPr>
  <dimension ref="A1:H130"/>
  <sheetViews>
    <sheetView workbookViewId="0">
      <pane xSplit="1" ySplit="2" topLeftCell="B3" activePane="bottomRight" state="frozen"/>
      <selection pane="topRight" activeCell="D1" sqref="D1"/>
      <selection pane="bottomLeft" activeCell="A2" sqref="A2"/>
      <selection pane="bottomRight" activeCell="F27" sqref="F27"/>
    </sheetView>
  </sheetViews>
  <sheetFormatPr defaultRowHeight="12.75" x14ac:dyDescent="0.2"/>
  <cols>
    <col min="1" max="1" width="52.42578125" customWidth="1"/>
    <col min="2" max="2" width="13.7109375" style="29" customWidth="1"/>
    <col min="3" max="3" width="16.42578125" style="25" customWidth="1"/>
    <col min="4" max="4" width="12.140625" style="28" customWidth="1"/>
    <col min="5" max="5" width="12.140625" style="31" customWidth="1"/>
    <col min="6" max="6" width="13.5703125" style="29" customWidth="1"/>
    <col min="7" max="7" width="9.140625" style="22"/>
  </cols>
  <sheetData>
    <row r="1" spans="1:8" x14ac:dyDescent="0.2">
      <c r="A1" s="10" t="s">
        <v>134</v>
      </c>
      <c r="B1" s="57" t="s">
        <v>24</v>
      </c>
      <c r="C1" s="58" t="s">
        <v>25</v>
      </c>
      <c r="D1" s="59" t="s">
        <v>26</v>
      </c>
      <c r="E1" s="60" t="s">
        <v>32</v>
      </c>
      <c r="F1" s="57" t="s">
        <v>113</v>
      </c>
      <c r="G1" s="19"/>
    </row>
    <row r="2" spans="1:8" x14ac:dyDescent="0.2">
      <c r="A2" s="65" t="s">
        <v>60</v>
      </c>
      <c r="B2" s="61" t="s">
        <v>23</v>
      </c>
      <c r="C2" s="62" t="s">
        <v>61</v>
      </c>
      <c r="D2" s="63" t="s">
        <v>62</v>
      </c>
      <c r="E2" s="64" t="s">
        <v>63</v>
      </c>
      <c r="F2" s="61" t="s">
        <v>23</v>
      </c>
      <c r="G2" s="20"/>
      <c r="H2" s="6"/>
    </row>
    <row r="3" spans="1:8" x14ac:dyDescent="0.2">
      <c r="A3" s="55" t="s">
        <v>27</v>
      </c>
      <c r="B3" s="8">
        <v>5</v>
      </c>
      <c r="C3" s="24">
        <v>0.12</v>
      </c>
      <c r="D3" s="27">
        <v>25</v>
      </c>
      <c r="E3" s="30">
        <f>D3/1000</f>
        <v>2.5000000000000001E-2</v>
      </c>
      <c r="F3" s="76">
        <v>10</v>
      </c>
      <c r="G3" s="21"/>
      <c r="H3" s="8"/>
    </row>
    <row r="4" spans="1:8" x14ac:dyDescent="0.2">
      <c r="A4" s="55" t="s">
        <v>45</v>
      </c>
      <c r="B4" s="8">
        <v>5</v>
      </c>
      <c r="C4" s="24">
        <v>0.06</v>
      </c>
      <c r="D4" s="27">
        <v>30</v>
      </c>
      <c r="E4" s="30">
        <f t="shared" ref="E4:E71" si="0">D4/1000</f>
        <v>0.03</v>
      </c>
      <c r="F4" s="76">
        <v>7</v>
      </c>
      <c r="G4" s="21"/>
      <c r="H4" s="8"/>
    </row>
    <row r="5" spans="1:8" x14ac:dyDescent="0.2">
      <c r="A5" s="55" t="s">
        <v>46</v>
      </c>
      <c r="B5" s="8">
        <v>5</v>
      </c>
      <c r="C5" s="24">
        <v>0.06</v>
      </c>
      <c r="D5" s="27">
        <v>15</v>
      </c>
      <c r="E5" s="30">
        <f t="shared" si="0"/>
        <v>1.4999999999999999E-2</v>
      </c>
      <c r="F5" s="76">
        <v>9</v>
      </c>
      <c r="G5" s="21"/>
      <c r="H5" s="8"/>
    </row>
    <row r="6" spans="1:8" x14ac:dyDescent="0.2">
      <c r="A6" s="55" t="s">
        <v>28</v>
      </c>
      <c r="B6" s="8">
        <v>7.5</v>
      </c>
      <c r="C6" s="24">
        <v>0.06</v>
      </c>
      <c r="D6" s="27">
        <v>50</v>
      </c>
      <c r="E6" s="30">
        <f t="shared" si="0"/>
        <v>0.05</v>
      </c>
      <c r="F6" s="76">
        <v>9</v>
      </c>
      <c r="G6" s="21"/>
      <c r="H6" s="8"/>
    </row>
    <row r="7" spans="1:8" x14ac:dyDescent="0.2">
      <c r="A7" s="55" t="s">
        <v>47</v>
      </c>
      <c r="B7" s="8">
        <v>10</v>
      </c>
      <c r="C7" s="24">
        <v>0.18</v>
      </c>
      <c r="D7" s="27">
        <v>25</v>
      </c>
      <c r="E7" s="30">
        <f t="shared" si="0"/>
        <v>2.5000000000000001E-2</v>
      </c>
      <c r="F7" s="76">
        <v>17</v>
      </c>
      <c r="G7" s="21"/>
      <c r="H7" s="8"/>
    </row>
    <row r="8" spans="1:8" x14ac:dyDescent="0.2">
      <c r="A8" s="55" t="s">
        <v>50</v>
      </c>
      <c r="B8" s="8">
        <v>10</v>
      </c>
      <c r="C8" s="24">
        <v>0.18</v>
      </c>
      <c r="D8" s="27">
        <v>25</v>
      </c>
      <c r="E8" s="30">
        <f t="shared" si="0"/>
        <v>2.5000000000000001E-2</v>
      </c>
      <c r="F8" s="76">
        <v>17</v>
      </c>
      <c r="G8" s="21"/>
      <c r="H8" s="9"/>
    </row>
    <row r="9" spans="1:8" x14ac:dyDescent="0.2">
      <c r="A9" s="55" t="s">
        <v>48</v>
      </c>
      <c r="B9" s="8">
        <v>10</v>
      </c>
      <c r="C9" s="24">
        <v>0.12</v>
      </c>
      <c r="D9" s="27">
        <v>25</v>
      </c>
      <c r="E9" s="30">
        <f t="shared" si="0"/>
        <v>2.5000000000000001E-2</v>
      </c>
      <c r="F9" s="76">
        <v>15</v>
      </c>
      <c r="G9" s="21"/>
      <c r="H9" s="8"/>
    </row>
    <row r="10" spans="1:8" x14ac:dyDescent="0.2">
      <c r="A10" s="55" t="s">
        <v>49</v>
      </c>
      <c r="B10" s="8">
        <v>10</v>
      </c>
      <c r="C10" s="24">
        <v>0.12</v>
      </c>
      <c r="D10" s="27">
        <v>35</v>
      </c>
      <c r="E10" s="30">
        <f t="shared" si="0"/>
        <v>3.5000000000000003E-2</v>
      </c>
      <c r="F10" s="76">
        <v>13</v>
      </c>
      <c r="G10" s="21"/>
      <c r="H10" s="8"/>
    </row>
    <row r="11" spans="1:8" x14ac:dyDescent="0.2">
      <c r="A11" s="55" t="s">
        <v>135</v>
      </c>
      <c r="B11" s="8">
        <v>7.5</v>
      </c>
      <c r="C11" s="24">
        <v>0.06</v>
      </c>
      <c r="D11" s="27">
        <v>65</v>
      </c>
      <c r="E11" s="30">
        <f t="shared" si="0"/>
        <v>6.5000000000000002E-2</v>
      </c>
      <c r="F11" s="76">
        <v>8</v>
      </c>
      <c r="G11" s="21"/>
      <c r="H11" s="8"/>
    </row>
    <row r="12" spans="1:8" x14ac:dyDescent="0.2">
      <c r="A12" s="55" t="s">
        <v>51</v>
      </c>
      <c r="B12" s="8">
        <v>7.5</v>
      </c>
      <c r="C12" s="24">
        <v>0.06</v>
      </c>
      <c r="D12" s="27">
        <v>150</v>
      </c>
      <c r="E12" s="30">
        <f t="shared" si="0"/>
        <v>0.15</v>
      </c>
      <c r="F12" s="76">
        <v>8</v>
      </c>
      <c r="G12" s="21"/>
      <c r="H12" s="8"/>
    </row>
    <row r="13" spans="1:8" x14ac:dyDescent="0.2">
      <c r="A13" s="56" t="s">
        <v>52</v>
      </c>
      <c r="B13" s="8">
        <v>10</v>
      </c>
      <c r="C13" s="24">
        <v>0.18</v>
      </c>
      <c r="D13" s="27">
        <v>20</v>
      </c>
      <c r="E13" s="30">
        <f t="shared" si="0"/>
        <v>0.02</v>
      </c>
      <c r="F13" s="77">
        <v>19</v>
      </c>
      <c r="G13" s="9"/>
      <c r="H13" s="7"/>
    </row>
    <row r="14" spans="1:8" x14ac:dyDescent="0.2">
      <c r="A14" s="56" t="s">
        <v>53</v>
      </c>
      <c r="B14" s="29">
        <v>10</v>
      </c>
      <c r="C14" s="25">
        <v>0.18</v>
      </c>
      <c r="D14" s="28">
        <v>25</v>
      </c>
      <c r="E14" s="30">
        <f t="shared" si="0"/>
        <v>2.5000000000000001E-2</v>
      </c>
      <c r="F14" s="77">
        <v>17</v>
      </c>
    </row>
    <row r="15" spans="1:8" x14ac:dyDescent="0.2">
      <c r="A15" s="56" t="s">
        <v>54</v>
      </c>
      <c r="B15" s="29">
        <v>10</v>
      </c>
      <c r="C15" s="25">
        <v>0.18</v>
      </c>
      <c r="D15" s="28">
        <v>25</v>
      </c>
      <c r="E15" s="30">
        <f t="shared" si="0"/>
        <v>2.5000000000000001E-2</v>
      </c>
      <c r="F15" s="77">
        <v>17</v>
      </c>
    </row>
    <row r="16" spans="1:8" x14ac:dyDescent="0.2">
      <c r="A16" s="56" t="s">
        <v>55</v>
      </c>
      <c r="B16" s="29">
        <v>10</v>
      </c>
      <c r="C16" s="25">
        <v>0.18</v>
      </c>
      <c r="D16" s="28">
        <v>20</v>
      </c>
      <c r="E16" s="30">
        <f t="shared" si="0"/>
        <v>0.02</v>
      </c>
      <c r="F16" s="77">
        <v>19</v>
      </c>
    </row>
    <row r="17" spans="1:6" x14ac:dyDescent="0.2">
      <c r="A17" s="56" t="s">
        <v>56</v>
      </c>
      <c r="B17" s="29">
        <v>10</v>
      </c>
      <c r="C17" s="25">
        <v>0.12</v>
      </c>
      <c r="D17" s="28">
        <v>25</v>
      </c>
      <c r="E17" s="30">
        <f t="shared" si="0"/>
        <v>2.5000000000000001E-2</v>
      </c>
      <c r="F17" s="77">
        <v>15</v>
      </c>
    </row>
    <row r="18" spans="1:6" x14ac:dyDescent="0.2">
      <c r="A18" s="56" t="s">
        <v>57</v>
      </c>
      <c r="B18" s="29">
        <v>10</v>
      </c>
      <c r="C18" s="25">
        <v>0.12</v>
      </c>
      <c r="D18" s="28">
        <v>25</v>
      </c>
      <c r="E18" s="30">
        <f t="shared" si="0"/>
        <v>2.5000000000000001E-2</v>
      </c>
      <c r="F18" s="77">
        <v>15</v>
      </c>
    </row>
    <row r="19" spans="1:6" x14ac:dyDescent="0.2">
      <c r="A19" s="56" t="s">
        <v>58</v>
      </c>
      <c r="B19" s="29">
        <v>10</v>
      </c>
      <c r="C19" s="25">
        <v>0.06</v>
      </c>
      <c r="D19" s="28">
        <v>35</v>
      </c>
      <c r="E19" s="30">
        <f t="shared" si="0"/>
        <v>3.5000000000000003E-2</v>
      </c>
      <c r="F19" s="77">
        <v>12</v>
      </c>
    </row>
    <row r="20" spans="1:6" x14ac:dyDescent="0.2">
      <c r="A20" s="56" t="s">
        <v>59</v>
      </c>
      <c r="B20" s="29">
        <v>7.5</v>
      </c>
      <c r="C20" s="25">
        <v>0.06</v>
      </c>
      <c r="D20" s="28">
        <v>100</v>
      </c>
      <c r="E20" s="30">
        <f t="shared" si="0"/>
        <v>0.1</v>
      </c>
      <c r="F20" s="77">
        <v>8</v>
      </c>
    </row>
    <row r="21" spans="1:6" x14ac:dyDescent="0.2">
      <c r="A21" s="56" t="s">
        <v>64</v>
      </c>
      <c r="B21" s="29">
        <v>7.5</v>
      </c>
      <c r="C21" s="25">
        <v>0.18</v>
      </c>
      <c r="D21" s="28">
        <v>70</v>
      </c>
      <c r="E21" s="30">
        <f t="shared" si="0"/>
        <v>7.0000000000000007E-2</v>
      </c>
      <c r="F21" s="77">
        <v>10</v>
      </c>
    </row>
    <row r="22" spans="1:6" x14ac:dyDescent="0.2">
      <c r="A22" s="56" t="s">
        <v>65</v>
      </c>
      <c r="B22" s="29">
        <v>7.5</v>
      </c>
      <c r="C22" s="25">
        <v>0.18</v>
      </c>
      <c r="D22" s="28">
        <v>100</v>
      </c>
      <c r="E22" s="30">
        <f t="shared" si="0"/>
        <v>0.1</v>
      </c>
      <c r="F22" s="77">
        <v>9</v>
      </c>
    </row>
    <row r="23" spans="1:6" x14ac:dyDescent="0.2">
      <c r="A23" s="56" t="s">
        <v>136</v>
      </c>
      <c r="B23" s="29">
        <v>7.5</v>
      </c>
      <c r="C23" s="25">
        <v>0.18</v>
      </c>
      <c r="D23" s="28">
        <v>100</v>
      </c>
      <c r="E23" s="30">
        <f t="shared" si="0"/>
        <v>0.1</v>
      </c>
      <c r="F23" s="77">
        <v>9</v>
      </c>
    </row>
    <row r="24" spans="1:6" x14ac:dyDescent="0.2">
      <c r="A24" s="56" t="s">
        <v>137</v>
      </c>
      <c r="B24" s="29">
        <v>7.5</v>
      </c>
      <c r="C24" s="25">
        <v>0.12</v>
      </c>
      <c r="D24" s="28">
        <v>20</v>
      </c>
      <c r="E24" s="30">
        <f t="shared" si="0"/>
        <v>0.02</v>
      </c>
      <c r="F24" s="77">
        <v>14</v>
      </c>
    </row>
    <row r="25" spans="1:6" x14ac:dyDescent="0.2">
      <c r="A25" s="56" t="s">
        <v>66</v>
      </c>
      <c r="B25" s="29">
        <v>5</v>
      </c>
      <c r="C25" s="25">
        <v>0.06</v>
      </c>
      <c r="D25" s="28">
        <v>25</v>
      </c>
      <c r="E25" s="30">
        <f t="shared" si="0"/>
        <v>2.5000000000000001E-2</v>
      </c>
      <c r="F25" s="77">
        <v>7</v>
      </c>
    </row>
    <row r="26" spans="1:6" x14ac:dyDescent="0.2">
      <c r="A26" s="56" t="s">
        <v>67</v>
      </c>
      <c r="B26" s="29">
        <v>5</v>
      </c>
      <c r="C26" s="25">
        <v>0.06</v>
      </c>
      <c r="D26" s="28">
        <v>20</v>
      </c>
      <c r="E26" s="30">
        <f t="shared" si="0"/>
        <v>0.02</v>
      </c>
      <c r="F26" s="77">
        <v>8</v>
      </c>
    </row>
    <row r="27" spans="1:6" x14ac:dyDescent="0.2">
      <c r="A27" s="56" t="s">
        <v>29</v>
      </c>
      <c r="B27" s="29">
        <v>5</v>
      </c>
      <c r="C27" s="25">
        <v>0.06</v>
      </c>
      <c r="D27" s="28">
        <v>50</v>
      </c>
      <c r="E27" s="30">
        <f t="shared" si="0"/>
        <v>0.05</v>
      </c>
      <c r="F27" s="77">
        <v>6</v>
      </c>
    </row>
    <row r="28" spans="1:6" x14ac:dyDescent="0.2">
      <c r="A28" s="56" t="s">
        <v>68</v>
      </c>
      <c r="B28" s="29">
        <v>0</v>
      </c>
      <c r="C28" s="25">
        <v>0.06</v>
      </c>
      <c r="D28" s="28">
        <v>0</v>
      </c>
      <c r="E28" s="30">
        <f t="shared" si="0"/>
        <v>0</v>
      </c>
      <c r="F28" s="77">
        <v>0</v>
      </c>
    </row>
    <row r="29" spans="1:6" x14ac:dyDescent="0.2">
      <c r="A29" s="56" t="s">
        <v>138</v>
      </c>
      <c r="B29" s="29">
        <v>5</v>
      </c>
      <c r="C29" s="25">
        <v>0.12</v>
      </c>
      <c r="D29" s="28">
        <v>2</v>
      </c>
      <c r="E29" s="30">
        <f t="shared" si="0"/>
        <v>2E-3</v>
      </c>
      <c r="F29" s="77">
        <v>65</v>
      </c>
    </row>
    <row r="30" spans="1:6" x14ac:dyDescent="0.2">
      <c r="A30" s="56" t="s">
        <v>69</v>
      </c>
      <c r="B30" s="29">
        <v>5</v>
      </c>
      <c r="C30" s="25">
        <v>0.06</v>
      </c>
      <c r="D30" s="28">
        <v>10</v>
      </c>
      <c r="E30" s="30">
        <f t="shared" si="0"/>
        <v>0.01</v>
      </c>
      <c r="F30" s="77">
        <v>11</v>
      </c>
    </row>
    <row r="31" spans="1:6" x14ac:dyDescent="0.2">
      <c r="A31" s="56" t="s">
        <v>70</v>
      </c>
      <c r="B31" s="29">
        <v>5</v>
      </c>
      <c r="C31" s="25">
        <v>0.06</v>
      </c>
      <c r="D31" s="28">
        <v>20</v>
      </c>
      <c r="E31" s="30">
        <f t="shared" si="0"/>
        <v>0.02</v>
      </c>
      <c r="F31" s="77">
        <v>8</v>
      </c>
    </row>
    <row r="32" spans="1:6" x14ac:dyDescent="0.2">
      <c r="A32" s="56" t="s">
        <v>71</v>
      </c>
      <c r="B32" s="29">
        <v>5</v>
      </c>
      <c r="C32" s="25">
        <v>0.12</v>
      </c>
      <c r="D32" s="28">
        <v>10</v>
      </c>
      <c r="E32" s="30">
        <f t="shared" si="0"/>
        <v>0.01</v>
      </c>
      <c r="F32" s="77">
        <v>17</v>
      </c>
    </row>
    <row r="33" spans="1:6" x14ac:dyDescent="0.2">
      <c r="A33" s="56" t="s">
        <v>72</v>
      </c>
      <c r="B33" s="29">
        <v>5</v>
      </c>
      <c r="C33" s="25">
        <v>0.12</v>
      </c>
      <c r="D33" s="28">
        <v>10</v>
      </c>
      <c r="E33" s="30">
        <f t="shared" si="0"/>
        <v>0.01</v>
      </c>
      <c r="F33" s="77">
        <v>17</v>
      </c>
    </row>
    <row r="34" spans="1:6" x14ac:dyDescent="0.2">
      <c r="A34" s="56" t="s">
        <v>73</v>
      </c>
      <c r="B34" s="29">
        <v>7.5</v>
      </c>
      <c r="C34" s="25">
        <v>0.06</v>
      </c>
      <c r="D34" s="28">
        <v>30</v>
      </c>
      <c r="E34" s="30">
        <f t="shared" si="0"/>
        <v>0.03</v>
      </c>
      <c r="F34" s="77">
        <v>10</v>
      </c>
    </row>
    <row r="35" spans="1:6" x14ac:dyDescent="0.2">
      <c r="A35" s="56" t="s">
        <v>74</v>
      </c>
      <c r="B35" s="29">
        <v>5</v>
      </c>
      <c r="C35" s="25">
        <v>0.06</v>
      </c>
      <c r="D35" s="28">
        <v>120</v>
      </c>
      <c r="E35" s="30">
        <f t="shared" si="0"/>
        <v>0.12</v>
      </c>
      <c r="F35" s="77">
        <v>6</v>
      </c>
    </row>
    <row r="36" spans="1:6" x14ac:dyDescent="0.2">
      <c r="A36" s="56" t="s">
        <v>139</v>
      </c>
      <c r="B36" s="29">
        <v>5</v>
      </c>
      <c r="C36" s="25">
        <v>0.12</v>
      </c>
      <c r="D36" s="28">
        <v>50</v>
      </c>
      <c r="E36" s="30">
        <f t="shared" si="0"/>
        <v>0.05</v>
      </c>
      <c r="F36" s="77">
        <v>7</v>
      </c>
    </row>
    <row r="37" spans="1:6" x14ac:dyDescent="0.2">
      <c r="A37" s="56" t="s">
        <v>78</v>
      </c>
      <c r="B37" s="29">
        <v>5</v>
      </c>
      <c r="C37" s="25">
        <v>0.06</v>
      </c>
      <c r="D37" s="28">
        <v>10</v>
      </c>
      <c r="E37" s="30">
        <f t="shared" si="0"/>
        <v>0.01</v>
      </c>
      <c r="F37" s="77">
        <v>11</v>
      </c>
    </row>
    <row r="38" spans="1:6" x14ac:dyDescent="0.2">
      <c r="A38" s="56" t="s">
        <v>140</v>
      </c>
      <c r="B38" s="29">
        <v>5</v>
      </c>
      <c r="C38" s="25">
        <v>0.06</v>
      </c>
      <c r="D38" s="28">
        <v>2</v>
      </c>
      <c r="E38" s="30">
        <f t="shared" si="0"/>
        <v>2E-3</v>
      </c>
      <c r="F38" s="77">
        <v>35</v>
      </c>
    </row>
    <row r="39" spans="1:6" x14ac:dyDescent="0.2">
      <c r="A39" s="56" t="s">
        <v>75</v>
      </c>
      <c r="B39" s="29">
        <v>5</v>
      </c>
      <c r="C39" s="25">
        <v>0.06</v>
      </c>
      <c r="D39" s="28">
        <v>5</v>
      </c>
      <c r="E39" s="30">
        <f t="shared" si="0"/>
        <v>5.0000000000000001E-3</v>
      </c>
      <c r="F39" s="77">
        <v>17</v>
      </c>
    </row>
    <row r="40" spans="1:6" x14ac:dyDescent="0.2">
      <c r="A40" s="56" t="s">
        <v>76</v>
      </c>
      <c r="B40" s="29">
        <v>5</v>
      </c>
      <c r="C40" s="25">
        <v>0.06</v>
      </c>
      <c r="D40" s="28">
        <v>30</v>
      </c>
      <c r="E40" s="30">
        <f t="shared" si="0"/>
        <v>0.03</v>
      </c>
      <c r="F40" s="77">
        <v>7</v>
      </c>
    </row>
    <row r="41" spans="1:6" x14ac:dyDescent="0.2">
      <c r="A41" s="56" t="s">
        <v>77</v>
      </c>
      <c r="B41" s="29">
        <v>5</v>
      </c>
      <c r="C41" s="25">
        <v>0.06</v>
      </c>
      <c r="D41" s="28">
        <v>60</v>
      </c>
      <c r="E41" s="30">
        <f t="shared" si="0"/>
        <v>0.06</v>
      </c>
      <c r="F41" s="77">
        <v>6</v>
      </c>
    </row>
    <row r="42" spans="1:6" x14ac:dyDescent="0.2">
      <c r="A42" s="56" t="s">
        <v>79</v>
      </c>
      <c r="B42" s="29">
        <v>5</v>
      </c>
      <c r="C42" s="25">
        <v>0.06</v>
      </c>
      <c r="D42" s="28">
        <v>5</v>
      </c>
      <c r="E42" s="30">
        <f t="shared" si="0"/>
        <v>5.0000000000000001E-3</v>
      </c>
      <c r="F42" s="77">
        <v>17</v>
      </c>
    </row>
    <row r="43" spans="1:6" x14ac:dyDescent="0.2">
      <c r="A43" s="56" t="s">
        <v>141</v>
      </c>
      <c r="B43" s="29">
        <v>7.5</v>
      </c>
      <c r="C43" s="25">
        <v>0.06</v>
      </c>
      <c r="D43" s="28">
        <v>15</v>
      </c>
      <c r="E43" s="30">
        <f t="shared" si="0"/>
        <v>1.4999999999999999E-2</v>
      </c>
      <c r="F43" s="77">
        <v>12</v>
      </c>
    </row>
    <row r="44" spans="1:6" x14ac:dyDescent="0.2">
      <c r="A44" s="56" t="s">
        <v>80</v>
      </c>
      <c r="B44" s="29">
        <v>5</v>
      </c>
      <c r="C44" s="25">
        <v>0.06</v>
      </c>
      <c r="D44" s="28">
        <v>4</v>
      </c>
      <c r="E44" s="30">
        <f t="shared" si="0"/>
        <v>4.0000000000000001E-3</v>
      </c>
      <c r="F44" s="77">
        <v>20</v>
      </c>
    </row>
    <row r="45" spans="1:6" x14ac:dyDescent="0.2">
      <c r="A45" s="56" t="s">
        <v>142</v>
      </c>
      <c r="B45" s="29">
        <v>10</v>
      </c>
      <c r="C45" s="25">
        <v>0.18</v>
      </c>
      <c r="D45" s="28">
        <v>7</v>
      </c>
      <c r="E45" s="30">
        <f t="shared" si="0"/>
        <v>7.0000000000000001E-3</v>
      </c>
      <c r="F45" s="77">
        <v>36</v>
      </c>
    </row>
    <row r="46" spans="1:6" x14ac:dyDescent="0.2">
      <c r="A46" s="56" t="s">
        <v>81</v>
      </c>
      <c r="B46" s="29">
        <v>5</v>
      </c>
      <c r="C46" s="25">
        <v>0.18</v>
      </c>
      <c r="D46" s="28">
        <v>10</v>
      </c>
      <c r="E46" s="30">
        <f t="shared" si="0"/>
        <v>0.01</v>
      </c>
      <c r="F46" s="77">
        <v>23</v>
      </c>
    </row>
    <row r="47" spans="1:6" x14ac:dyDescent="0.2">
      <c r="A47" s="56" t="s">
        <v>82</v>
      </c>
      <c r="B47" s="29">
        <v>5</v>
      </c>
      <c r="C47" s="25">
        <v>0.12</v>
      </c>
      <c r="D47" s="28">
        <v>10</v>
      </c>
      <c r="E47" s="30">
        <f t="shared" si="0"/>
        <v>0.01</v>
      </c>
      <c r="F47" s="77">
        <v>17</v>
      </c>
    </row>
    <row r="48" spans="1:6" x14ac:dyDescent="0.2">
      <c r="A48" s="56" t="s">
        <v>83</v>
      </c>
      <c r="B48" s="29">
        <v>10</v>
      </c>
      <c r="C48" s="25">
        <v>0.12</v>
      </c>
      <c r="D48" s="28">
        <v>2</v>
      </c>
      <c r="E48" s="30">
        <f t="shared" si="0"/>
        <v>2E-3</v>
      </c>
      <c r="F48" s="77">
        <v>70</v>
      </c>
    </row>
    <row r="49" spans="1:6" x14ac:dyDescent="0.2">
      <c r="A49" s="56" t="s">
        <v>143</v>
      </c>
      <c r="B49" s="29">
        <v>7.5</v>
      </c>
      <c r="C49" s="25">
        <v>0.12</v>
      </c>
      <c r="D49" s="28">
        <v>7</v>
      </c>
      <c r="E49" s="30">
        <f t="shared" si="0"/>
        <v>7.0000000000000001E-3</v>
      </c>
      <c r="F49" s="77">
        <v>25</v>
      </c>
    </row>
    <row r="50" spans="1:6" x14ac:dyDescent="0.2">
      <c r="A50" s="56" t="s">
        <v>84</v>
      </c>
      <c r="B50" s="29">
        <v>0</v>
      </c>
      <c r="C50" s="25">
        <v>0</v>
      </c>
      <c r="D50" s="28">
        <v>0</v>
      </c>
      <c r="E50" s="30">
        <f t="shared" si="0"/>
        <v>0</v>
      </c>
      <c r="F50" s="77">
        <v>0</v>
      </c>
    </row>
    <row r="51" spans="1:6" x14ac:dyDescent="0.2">
      <c r="A51" s="56" t="s">
        <v>85</v>
      </c>
      <c r="B51" s="29">
        <v>7.5</v>
      </c>
      <c r="C51" s="25">
        <v>0.06</v>
      </c>
      <c r="D51" s="28">
        <v>100</v>
      </c>
      <c r="E51" s="30">
        <f t="shared" si="0"/>
        <v>0.1</v>
      </c>
      <c r="F51" s="77">
        <v>8</v>
      </c>
    </row>
    <row r="52" spans="1:6" x14ac:dyDescent="0.2">
      <c r="A52" s="56" t="s">
        <v>86</v>
      </c>
      <c r="B52" s="29">
        <v>10</v>
      </c>
      <c r="C52" s="25">
        <v>0.06</v>
      </c>
      <c r="D52" s="28">
        <v>0</v>
      </c>
      <c r="E52" s="30">
        <f t="shared" si="0"/>
        <v>0</v>
      </c>
      <c r="F52" s="77">
        <v>0</v>
      </c>
    </row>
    <row r="53" spans="1:6" x14ac:dyDescent="0.2">
      <c r="A53" s="56" t="s">
        <v>87</v>
      </c>
      <c r="B53" s="29">
        <v>5</v>
      </c>
      <c r="C53" s="25">
        <v>0.06</v>
      </c>
      <c r="D53" s="28">
        <v>150</v>
      </c>
      <c r="E53" s="30">
        <f t="shared" si="0"/>
        <v>0.15</v>
      </c>
      <c r="F53" s="77">
        <v>5</v>
      </c>
    </row>
    <row r="54" spans="1:6" x14ac:dyDescent="0.2">
      <c r="A54" s="56" t="s">
        <v>88</v>
      </c>
      <c r="B54" s="29">
        <v>5</v>
      </c>
      <c r="C54" s="25">
        <v>0.06</v>
      </c>
      <c r="D54" s="28">
        <v>120</v>
      </c>
      <c r="E54" s="30">
        <f t="shared" si="0"/>
        <v>0.12</v>
      </c>
      <c r="F54" s="77">
        <v>6</v>
      </c>
    </row>
    <row r="55" spans="1:6" x14ac:dyDescent="0.2">
      <c r="A55" s="56" t="s">
        <v>89</v>
      </c>
      <c r="B55" s="29">
        <v>5</v>
      </c>
      <c r="C55" s="25">
        <v>0.06</v>
      </c>
      <c r="D55" s="28">
        <v>70</v>
      </c>
      <c r="E55" s="30">
        <f t="shared" si="0"/>
        <v>7.0000000000000007E-2</v>
      </c>
      <c r="F55" s="77">
        <v>6</v>
      </c>
    </row>
    <row r="56" spans="1:6" x14ac:dyDescent="0.2">
      <c r="A56" s="56" t="s">
        <v>90</v>
      </c>
      <c r="B56" s="29">
        <v>5</v>
      </c>
      <c r="C56" s="25">
        <v>0.06</v>
      </c>
      <c r="D56" s="28">
        <v>50</v>
      </c>
      <c r="E56" s="30">
        <f t="shared" si="0"/>
        <v>0.05</v>
      </c>
      <c r="F56" s="77">
        <v>6</v>
      </c>
    </row>
    <row r="57" spans="1:6" x14ac:dyDescent="0.2">
      <c r="A57" s="56" t="s">
        <v>91</v>
      </c>
      <c r="B57" s="29">
        <v>5</v>
      </c>
      <c r="C57" s="25">
        <v>0.12</v>
      </c>
      <c r="D57" s="28">
        <v>10</v>
      </c>
      <c r="E57" s="30">
        <f t="shared" si="0"/>
        <v>0.01</v>
      </c>
      <c r="F57" s="77">
        <v>17</v>
      </c>
    </row>
    <row r="58" spans="1:6" x14ac:dyDescent="0.2">
      <c r="A58" s="56" t="s">
        <v>92</v>
      </c>
      <c r="B58" s="29">
        <v>5</v>
      </c>
      <c r="C58" s="25">
        <v>0.06</v>
      </c>
      <c r="D58" s="28">
        <v>150</v>
      </c>
      <c r="E58" s="30">
        <f t="shared" si="0"/>
        <v>0.15</v>
      </c>
      <c r="F58" s="77">
        <v>5</v>
      </c>
    </row>
    <row r="59" spans="1:6" x14ac:dyDescent="0.2">
      <c r="A59" s="56" t="s">
        <v>93</v>
      </c>
      <c r="B59" s="29">
        <v>7.5</v>
      </c>
      <c r="C59" s="25">
        <v>0.12</v>
      </c>
      <c r="D59" s="28">
        <v>40</v>
      </c>
      <c r="E59" s="30">
        <f t="shared" si="0"/>
        <v>0.04</v>
      </c>
      <c r="F59" s="77">
        <v>11</v>
      </c>
    </row>
    <row r="60" spans="1:6" x14ac:dyDescent="0.2">
      <c r="A60" s="56" t="s">
        <v>94</v>
      </c>
      <c r="B60" s="29">
        <v>7.5</v>
      </c>
      <c r="C60" s="25">
        <v>0.06</v>
      </c>
      <c r="D60" s="28">
        <v>40</v>
      </c>
      <c r="E60" s="30">
        <f t="shared" si="0"/>
        <v>0.04</v>
      </c>
      <c r="F60" s="77">
        <v>9</v>
      </c>
    </row>
    <row r="61" spans="1:6" x14ac:dyDescent="0.2">
      <c r="A61" s="56" t="s">
        <v>95</v>
      </c>
      <c r="B61" s="29">
        <v>5</v>
      </c>
      <c r="C61" s="25">
        <v>0.06</v>
      </c>
      <c r="D61" s="26">
        <v>0</v>
      </c>
      <c r="E61" s="30">
        <f t="shared" si="0"/>
        <v>0</v>
      </c>
      <c r="F61" s="77">
        <v>0</v>
      </c>
    </row>
    <row r="62" spans="1:6" x14ac:dyDescent="0.2">
      <c r="A62" s="56" t="s">
        <v>96</v>
      </c>
      <c r="B62" s="29">
        <v>0</v>
      </c>
      <c r="C62" s="25">
        <v>0.06</v>
      </c>
      <c r="D62" s="28">
        <v>0</v>
      </c>
      <c r="E62" s="30">
        <f t="shared" si="0"/>
        <v>0</v>
      </c>
      <c r="F62" s="77">
        <v>0</v>
      </c>
    </row>
    <row r="63" spans="1:6" x14ac:dyDescent="0.2">
      <c r="A63" s="56" t="s">
        <v>97</v>
      </c>
      <c r="B63" s="29">
        <v>7.5</v>
      </c>
      <c r="C63" s="25">
        <v>0.12</v>
      </c>
      <c r="D63" s="28">
        <v>15</v>
      </c>
      <c r="E63" s="30">
        <f t="shared" si="0"/>
        <v>1.4999999999999999E-2</v>
      </c>
      <c r="F63" s="77">
        <v>16</v>
      </c>
    </row>
    <row r="64" spans="1:6" x14ac:dyDescent="0.2">
      <c r="A64" s="56" t="s">
        <v>98</v>
      </c>
      <c r="B64" s="29">
        <v>7.5</v>
      </c>
      <c r="C64" s="25">
        <v>0.06</v>
      </c>
      <c r="D64" s="28">
        <v>40</v>
      </c>
      <c r="E64" s="30">
        <f t="shared" si="0"/>
        <v>0.04</v>
      </c>
      <c r="F64" s="77">
        <v>9</v>
      </c>
    </row>
    <row r="65" spans="1:6" x14ac:dyDescent="0.2">
      <c r="A65" s="56" t="s">
        <v>99</v>
      </c>
      <c r="B65" s="29">
        <v>7.5</v>
      </c>
      <c r="C65" s="25">
        <v>0.06</v>
      </c>
      <c r="D65" s="28">
        <v>25</v>
      </c>
      <c r="E65" s="30">
        <f t="shared" si="0"/>
        <v>2.5000000000000001E-2</v>
      </c>
      <c r="F65" s="77">
        <v>10</v>
      </c>
    </row>
    <row r="66" spans="1:6" x14ac:dyDescent="0.2">
      <c r="A66" s="56" t="s">
        <v>100</v>
      </c>
      <c r="B66" s="29">
        <v>20</v>
      </c>
      <c r="C66" s="25">
        <v>0.12</v>
      </c>
      <c r="D66" s="28">
        <v>25</v>
      </c>
      <c r="E66" s="30">
        <f t="shared" si="0"/>
        <v>2.5000000000000001E-2</v>
      </c>
      <c r="F66" s="77">
        <v>25</v>
      </c>
    </row>
    <row r="67" spans="1:6" x14ac:dyDescent="0.2">
      <c r="A67" s="56" t="s">
        <v>101</v>
      </c>
      <c r="B67" s="29">
        <v>7.5</v>
      </c>
      <c r="C67" s="25">
        <v>0.18</v>
      </c>
      <c r="D67" s="28">
        <v>10</v>
      </c>
      <c r="E67" s="30">
        <f t="shared" si="0"/>
        <v>0.01</v>
      </c>
      <c r="F67" s="77">
        <v>26</v>
      </c>
    </row>
    <row r="68" spans="1:6" x14ac:dyDescent="0.2">
      <c r="A68" s="56" t="s">
        <v>30</v>
      </c>
      <c r="B68" s="29">
        <v>7.5</v>
      </c>
      <c r="C68" s="25">
        <v>0.06</v>
      </c>
      <c r="D68" s="28">
        <v>8</v>
      </c>
      <c r="E68" s="30">
        <f t="shared" si="0"/>
        <v>8.0000000000000002E-3</v>
      </c>
      <c r="F68" s="77">
        <v>15</v>
      </c>
    </row>
    <row r="69" spans="1:6" x14ac:dyDescent="0.2">
      <c r="A69" s="56" t="s">
        <v>102</v>
      </c>
      <c r="B69" s="29">
        <v>7.5</v>
      </c>
      <c r="C69" s="25">
        <v>0.12</v>
      </c>
      <c r="D69" s="28">
        <v>20</v>
      </c>
      <c r="E69" s="30">
        <f t="shared" si="0"/>
        <v>0.02</v>
      </c>
      <c r="F69" s="77">
        <v>14</v>
      </c>
    </row>
    <row r="70" spans="1:6" x14ac:dyDescent="0.2">
      <c r="A70" s="56" t="s">
        <v>103</v>
      </c>
      <c r="B70" s="29">
        <v>0</v>
      </c>
      <c r="C70" s="25">
        <v>0.3</v>
      </c>
      <c r="D70" s="28">
        <v>0</v>
      </c>
      <c r="E70" s="30">
        <f t="shared" si="0"/>
        <v>0</v>
      </c>
      <c r="F70" s="77">
        <v>0</v>
      </c>
    </row>
    <row r="71" spans="1:6" x14ac:dyDescent="0.2">
      <c r="A71" s="56" t="s">
        <v>104</v>
      </c>
      <c r="B71" s="29">
        <v>0</v>
      </c>
      <c r="C71" s="25">
        <v>0.3</v>
      </c>
      <c r="D71" s="28">
        <v>30</v>
      </c>
      <c r="E71" s="30">
        <f t="shared" si="0"/>
        <v>0.03</v>
      </c>
      <c r="F71" s="77">
        <v>0</v>
      </c>
    </row>
    <row r="72" spans="1:6" x14ac:dyDescent="0.2">
      <c r="A72" s="56" t="s">
        <v>105</v>
      </c>
      <c r="B72" s="29">
        <v>7.5</v>
      </c>
      <c r="C72" s="25">
        <v>0.06</v>
      </c>
      <c r="D72" s="28">
        <v>150</v>
      </c>
      <c r="E72" s="30">
        <f t="shared" ref="E72:E80" si="1">D72/1000</f>
        <v>0.15</v>
      </c>
      <c r="F72" s="77">
        <v>8</v>
      </c>
    </row>
    <row r="73" spans="1:6" x14ac:dyDescent="0.2">
      <c r="A73" s="56" t="s">
        <v>106</v>
      </c>
      <c r="B73" s="29">
        <v>0</v>
      </c>
      <c r="C73" s="25">
        <v>0.48</v>
      </c>
      <c r="D73" s="28">
        <v>0</v>
      </c>
      <c r="E73" s="30">
        <f t="shared" si="1"/>
        <v>0</v>
      </c>
      <c r="F73" s="77">
        <v>0</v>
      </c>
    </row>
    <row r="74" spans="1:6" x14ac:dyDescent="0.2">
      <c r="A74" s="56" t="s">
        <v>107</v>
      </c>
      <c r="B74" s="29">
        <v>20</v>
      </c>
      <c r="C74" s="25">
        <v>0.06</v>
      </c>
      <c r="D74" s="28">
        <v>100</v>
      </c>
      <c r="E74" s="30">
        <f t="shared" si="1"/>
        <v>0.1</v>
      </c>
      <c r="F74" s="77">
        <v>21</v>
      </c>
    </row>
    <row r="75" spans="1:6" x14ac:dyDescent="0.2">
      <c r="A75" s="56" t="s">
        <v>31</v>
      </c>
      <c r="B75" s="29">
        <v>20</v>
      </c>
      <c r="C75" s="25">
        <v>0.06</v>
      </c>
      <c r="D75" s="28">
        <v>40</v>
      </c>
      <c r="E75" s="30">
        <f t="shared" si="1"/>
        <v>0.04</v>
      </c>
      <c r="F75" s="77">
        <v>22</v>
      </c>
    </row>
    <row r="76" spans="1:6" x14ac:dyDescent="0.2">
      <c r="A76" s="56" t="s">
        <v>108</v>
      </c>
      <c r="B76" s="29">
        <v>20</v>
      </c>
      <c r="C76" s="25">
        <v>0.06</v>
      </c>
      <c r="D76" s="28">
        <v>10</v>
      </c>
      <c r="E76" s="30">
        <f t="shared" si="1"/>
        <v>0.01</v>
      </c>
      <c r="F76" s="77">
        <v>26</v>
      </c>
    </row>
    <row r="77" spans="1:6" x14ac:dyDescent="0.2">
      <c r="A77" s="56" t="s">
        <v>109</v>
      </c>
      <c r="B77" s="29">
        <v>10</v>
      </c>
      <c r="C77" s="25">
        <v>0.12</v>
      </c>
      <c r="D77" s="28">
        <v>40</v>
      </c>
      <c r="E77" s="30">
        <f t="shared" si="1"/>
        <v>0.04</v>
      </c>
      <c r="F77" s="77">
        <v>13</v>
      </c>
    </row>
    <row r="78" spans="1:6" x14ac:dyDescent="0.2">
      <c r="A78" s="56" t="s">
        <v>110</v>
      </c>
      <c r="B78" s="29">
        <v>7.5</v>
      </c>
      <c r="C78" s="25">
        <v>0.18</v>
      </c>
      <c r="D78" s="28">
        <v>120</v>
      </c>
      <c r="E78" s="30">
        <f t="shared" si="1"/>
        <v>0.12</v>
      </c>
      <c r="F78" s="77">
        <v>9</v>
      </c>
    </row>
    <row r="79" spans="1:6" x14ac:dyDescent="0.2">
      <c r="A79" s="56" t="s">
        <v>111</v>
      </c>
      <c r="B79" s="29">
        <v>7.5</v>
      </c>
      <c r="C79" s="25">
        <v>0.18</v>
      </c>
      <c r="D79" s="28">
        <v>20</v>
      </c>
      <c r="E79" s="30">
        <f t="shared" si="1"/>
        <v>0.02</v>
      </c>
      <c r="F79" s="77">
        <v>17</v>
      </c>
    </row>
    <row r="80" spans="1:6" x14ac:dyDescent="0.2">
      <c r="A80" s="56" t="s">
        <v>112</v>
      </c>
      <c r="B80" s="29">
        <v>10</v>
      </c>
      <c r="C80" s="25">
        <v>0.06</v>
      </c>
      <c r="D80" s="28">
        <v>70</v>
      </c>
      <c r="E80" s="30">
        <f t="shared" si="1"/>
        <v>7.0000000000000007E-2</v>
      </c>
      <c r="F80" s="77">
        <v>11</v>
      </c>
    </row>
    <row r="81" spans="1:5" x14ac:dyDescent="0.2">
      <c r="A81" s="56"/>
      <c r="E81" s="30"/>
    </row>
    <row r="82" spans="1:5" x14ac:dyDescent="0.2">
      <c r="A82" s="23"/>
    </row>
    <row r="83" spans="1:5" x14ac:dyDescent="0.2">
      <c r="A83" s="23"/>
    </row>
    <row r="84" spans="1:5" x14ac:dyDescent="0.2">
      <c r="A84" s="23" t="s">
        <v>36</v>
      </c>
    </row>
    <row r="85" spans="1:5" x14ac:dyDescent="0.2">
      <c r="A85" s="23"/>
    </row>
    <row r="86" spans="1:5" x14ac:dyDescent="0.2">
      <c r="A86" s="23"/>
    </row>
    <row r="87" spans="1:5" x14ac:dyDescent="0.2">
      <c r="A87" s="23"/>
    </row>
    <row r="88" spans="1:5" x14ac:dyDescent="0.2">
      <c r="A88" s="23"/>
    </row>
    <row r="89" spans="1:5" x14ac:dyDescent="0.2">
      <c r="A89" s="23"/>
    </row>
    <row r="90" spans="1:5" x14ac:dyDescent="0.2">
      <c r="A90" s="23"/>
    </row>
    <row r="91" spans="1:5" x14ac:dyDescent="0.2">
      <c r="A91" s="23"/>
    </row>
    <row r="92" spans="1:5" x14ac:dyDescent="0.2">
      <c r="A92" s="23"/>
    </row>
    <row r="93" spans="1:5" x14ac:dyDescent="0.2">
      <c r="A93" s="23"/>
    </row>
    <row r="94" spans="1:5" x14ac:dyDescent="0.2">
      <c r="A94" s="23"/>
    </row>
    <row r="95" spans="1:5" x14ac:dyDescent="0.2">
      <c r="A95" s="23"/>
    </row>
    <row r="96" spans="1:5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  <row r="104" spans="1:1" x14ac:dyDescent="0.2">
      <c r="A104" s="23"/>
    </row>
    <row r="105" spans="1:1" x14ac:dyDescent="0.2">
      <c r="A105" s="23"/>
    </row>
    <row r="106" spans="1:1" x14ac:dyDescent="0.2">
      <c r="A106" s="23"/>
    </row>
    <row r="107" spans="1:1" x14ac:dyDescent="0.2">
      <c r="A107" s="23"/>
    </row>
    <row r="108" spans="1:1" x14ac:dyDescent="0.2">
      <c r="A108" s="23"/>
    </row>
    <row r="109" spans="1:1" x14ac:dyDescent="0.2">
      <c r="A109" s="23"/>
    </row>
    <row r="110" spans="1:1" x14ac:dyDescent="0.2">
      <c r="A110" s="23"/>
    </row>
    <row r="111" spans="1:1" x14ac:dyDescent="0.2">
      <c r="A111" s="23"/>
    </row>
    <row r="112" spans="1:1" x14ac:dyDescent="0.2">
      <c r="A112" s="23"/>
    </row>
    <row r="113" spans="1:1" x14ac:dyDescent="0.2">
      <c r="A113" s="23"/>
    </row>
    <row r="114" spans="1:1" x14ac:dyDescent="0.2">
      <c r="A114" s="23"/>
    </row>
    <row r="115" spans="1:1" x14ac:dyDescent="0.2">
      <c r="A115" s="23"/>
    </row>
    <row r="116" spans="1:1" x14ac:dyDescent="0.2">
      <c r="A116" s="23"/>
    </row>
    <row r="117" spans="1:1" x14ac:dyDescent="0.2">
      <c r="A117" s="23"/>
    </row>
    <row r="118" spans="1:1" x14ac:dyDescent="0.2">
      <c r="A118" s="23"/>
    </row>
    <row r="119" spans="1:1" x14ac:dyDescent="0.2">
      <c r="A119" s="23"/>
    </row>
    <row r="120" spans="1:1" x14ac:dyDescent="0.2">
      <c r="A120" s="23"/>
    </row>
    <row r="121" spans="1:1" x14ac:dyDescent="0.2">
      <c r="A121" s="23"/>
    </row>
    <row r="122" spans="1:1" x14ac:dyDescent="0.2">
      <c r="A122" s="23"/>
    </row>
    <row r="123" spans="1:1" x14ac:dyDescent="0.2">
      <c r="A123" s="23"/>
    </row>
    <row r="124" spans="1:1" x14ac:dyDescent="0.2">
      <c r="A124" s="23"/>
    </row>
    <row r="125" spans="1:1" x14ac:dyDescent="0.2">
      <c r="A125" s="23"/>
    </row>
    <row r="126" spans="1:1" x14ac:dyDescent="0.2">
      <c r="A126" s="23"/>
    </row>
    <row r="127" spans="1:1" x14ac:dyDescent="0.2">
      <c r="A127" s="23"/>
    </row>
    <row r="128" spans="1:1" x14ac:dyDescent="0.2">
      <c r="A128" s="23"/>
    </row>
    <row r="129" spans="1:1" x14ac:dyDescent="0.2">
      <c r="A129" s="23"/>
    </row>
    <row r="130" spans="1:1" x14ac:dyDescent="0.2">
      <c r="A130" s="23"/>
    </row>
  </sheetData>
  <phoneticPr fontId="0" type="noConversion"/>
  <pageMargins left="0.75" right="0.75" top="1" bottom="1" header="0.5" footer="0.5"/>
  <pageSetup scale="74" fitToHeight="2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A2" sqref="A2:A11"/>
    </sheetView>
  </sheetViews>
  <sheetFormatPr defaultRowHeight="12.75" x14ac:dyDescent="0.2"/>
  <cols>
    <col min="1" max="1" width="80.7109375" style="23" customWidth="1"/>
    <col min="2" max="2" width="14.7109375" style="80" customWidth="1"/>
  </cols>
  <sheetData>
    <row r="1" spans="1:2" x14ac:dyDescent="0.2">
      <c r="A1" s="78" t="s">
        <v>117</v>
      </c>
      <c r="B1" s="79" t="s">
        <v>116</v>
      </c>
    </row>
    <row r="2" spans="1:2" x14ac:dyDescent="0.2">
      <c r="A2" s="23" t="s">
        <v>118</v>
      </c>
      <c r="B2" s="80">
        <v>1</v>
      </c>
    </row>
    <row r="3" spans="1:2" x14ac:dyDescent="0.2">
      <c r="A3" s="23" t="s">
        <v>119</v>
      </c>
      <c r="B3" s="80">
        <v>1</v>
      </c>
    </row>
    <row r="4" spans="1:2" x14ac:dyDescent="0.2">
      <c r="A4" s="23" t="s">
        <v>120</v>
      </c>
      <c r="B4" s="80">
        <v>0.8</v>
      </c>
    </row>
    <row r="5" spans="1:2" x14ac:dyDescent="0.2">
      <c r="A5" s="23" t="s">
        <v>121</v>
      </c>
      <c r="B5" s="80">
        <v>1</v>
      </c>
    </row>
    <row r="6" spans="1:2" x14ac:dyDescent="0.2">
      <c r="A6" s="23" t="s">
        <v>122</v>
      </c>
      <c r="B6" s="80">
        <v>1</v>
      </c>
    </row>
    <row r="7" spans="1:2" x14ac:dyDescent="0.2">
      <c r="A7" s="23" t="s">
        <v>123</v>
      </c>
      <c r="B7" s="80">
        <v>1.2</v>
      </c>
    </row>
    <row r="8" spans="1:2" x14ac:dyDescent="0.2">
      <c r="A8" s="23" t="s">
        <v>124</v>
      </c>
      <c r="B8" s="80">
        <v>1</v>
      </c>
    </row>
    <row r="9" spans="1:2" x14ac:dyDescent="0.2">
      <c r="A9" s="23" t="s">
        <v>125</v>
      </c>
      <c r="B9" s="80">
        <v>0.7</v>
      </c>
    </row>
    <row r="10" spans="1:2" x14ac:dyDescent="0.2">
      <c r="A10" s="23" t="s">
        <v>126</v>
      </c>
      <c r="B10" s="80">
        <v>0.8</v>
      </c>
    </row>
    <row r="11" spans="1:2" x14ac:dyDescent="0.2">
      <c r="A11" s="23" t="s">
        <v>127</v>
      </c>
      <c r="B11" s="80">
        <v>0.5</v>
      </c>
    </row>
  </sheetData>
  <phoneticPr fontId="1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2009-07-30T22:55:12Z</outs:dateTime>
      <outs:isPinned>true</outs:isPinned>
    </outs:relatedDate>
    <outs:relatedDate>
      <outs:type>2</outs:type>
      <outs:displayName>Created</outs:displayName>
      <outs:dateTime>2003-12-01T18:04:37Z</outs:dateTime>
      <outs:isPinned>true</outs:isPinned>
    </outs:relatedDate>
    <outs:relatedDate>
      <outs:type>4</outs:type>
      <outs:displayName>Last Printed</outs:displayName>
      <outs:dateTime>2006-08-28T21:21:16Z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mcinquin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Omid Manouchehri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05891E9B-522D-43EA-8DCE-000E6BC94C82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Outdoor Air</vt:lpstr>
      <vt:lpstr>ASHRAE62.1-2010</vt:lpstr>
      <vt:lpstr>Eff</vt:lpstr>
      <vt:lpstr>airconfig</vt:lpstr>
      <vt:lpstr>Area</vt:lpstr>
      <vt:lpstr>AreaDen</vt:lpstr>
      <vt:lpstr>Density</vt:lpstr>
      <vt:lpstr>OCCCAT</vt:lpstr>
      <vt:lpstr>People</vt:lpstr>
      <vt:lpstr>'ASHRAE62.1-2010'!Print_Area</vt:lpstr>
      <vt:lpstr>Type</vt:lpstr>
    </vt:vector>
  </TitlesOfParts>
  <Company>NRCan/NRCan 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mcinquin</dc:creator>
  <cp:lastModifiedBy>xbany</cp:lastModifiedBy>
  <cp:lastPrinted>2006-08-28T21:21:16Z</cp:lastPrinted>
  <dcterms:created xsi:type="dcterms:W3CDTF">2003-12-01T18:04:37Z</dcterms:created>
  <dcterms:modified xsi:type="dcterms:W3CDTF">2021-02-16T04:00:32Z</dcterms:modified>
</cp:coreProperties>
</file>