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C795771D-3532-45B1-84D2-17E0F3BE363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24" i="1" l="1"/>
  <c r="E25" i="1" s="1"/>
  <c r="E26" i="1" s="1"/>
  <c r="D23" i="1"/>
  <c r="H23" i="1"/>
  <c r="I23" i="1" s="1"/>
  <c r="J23" i="1" s="1"/>
  <c r="D22" i="1"/>
  <c r="H22" i="1"/>
  <c r="H21" i="1"/>
  <c r="D21" i="1"/>
  <c r="D20" i="1"/>
  <c r="H20" i="1"/>
  <c r="I20" i="1" s="1"/>
  <c r="J20" i="1" s="1"/>
  <c r="H19" i="1"/>
  <c r="D19" i="1"/>
  <c r="H18" i="1"/>
  <c r="I18" i="1" s="1"/>
  <c r="J18" i="1" s="1"/>
  <c r="D18" i="1"/>
  <c r="H17" i="1"/>
  <c r="D17" i="1"/>
  <c r="E16" i="1"/>
  <c r="D12" i="1"/>
  <c r="H15" i="1"/>
  <c r="D15" i="1"/>
  <c r="H14" i="1"/>
  <c r="I14" i="1" s="1"/>
  <c r="J14" i="1" s="1"/>
  <c r="D14" i="1"/>
  <c r="D13" i="1"/>
  <c r="H13" i="1"/>
  <c r="I13" i="1" s="1"/>
  <c r="J13" i="1" s="1"/>
  <c r="H12" i="1"/>
  <c r="I12" i="1" s="1"/>
  <c r="J12" i="1" s="1"/>
  <c r="D11" i="1"/>
  <c r="H11" i="1"/>
  <c r="I11" i="1" s="1"/>
  <c r="J11" i="1" s="1"/>
  <c r="E10" i="1"/>
  <c r="H9" i="1"/>
  <c r="D9" i="1"/>
  <c r="I9" i="1" s="1"/>
  <c r="J9" i="1" s="1"/>
  <c r="D8" i="1"/>
  <c r="H8" i="1"/>
  <c r="H7" i="1"/>
  <c r="D7" i="1"/>
  <c r="H6" i="1"/>
  <c r="I6" i="1" s="1"/>
  <c r="J6" i="1" s="1"/>
  <c r="D6" i="1"/>
  <c r="D5" i="1"/>
  <c r="H5" i="1"/>
  <c r="H10" i="1" s="1"/>
  <c r="I7" i="1" l="1"/>
  <c r="J7" i="1" s="1"/>
  <c r="I15" i="1"/>
  <c r="J15" i="1" s="1"/>
  <c r="I8" i="1"/>
  <c r="J8" i="1" s="1"/>
  <c r="I19" i="1"/>
  <c r="J19" i="1" s="1"/>
  <c r="H16" i="1"/>
  <c r="I17" i="1"/>
  <c r="J17" i="1" s="1"/>
  <c r="I21" i="1"/>
  <c r="J21" i="1" s="1"/>
  <c r="H24" i="1"/>
  <c r="H25" i="1" s="1"/>
  <c r="I5" i="1"/>
  <c r="J5" i="1" s="1"/>
  <c r="I22" i="1"/>
  <c r="J22" i="1" s="1"/>
</calcChain>
</file>

<file path=xl/sharedStrings.xml><?xml version="1.0" encoding="utf-8"?>
<sst xmlns="http://schemas.openxmlformats.org/spreadsheetml/2006/main" count="58" uniqueCount="52">
  <si>
    <t>UPPER FLOOR</t>
    <phoneticPr fontId="2" type="noConversion"/>
  </si>
  <si>
    <t>LOOP</t>
    <phoneticPr fontId="2" type="noConversion"/>
  </si>
  <si>
    <t>ROOM</t>
    <phoneticPr fontId="2" type="noConversion"/>
  </si>
  <si>
    <t>HEAT</t>
    <phoneticPr fontId="2" type="noConversion"/>
  </si>
  <si>
    <t>WATER FLOW</t>
    <phoneticPr fontId="2" type="noConversion"/>
  </si>
  <si>
    <t>GPM</t>
    <phoneticPr fontId="2" type="noConversion"/>
  </si>
  <si>
    <t>HWST</t>
    <phoneticPr fontId="2" type="noConversion"/>
  </si>
  <si>
    <t>HWRT</t>
    <phoneticPr fontId="2" type="noConversion"/>
  </si>
  <si>
    <t>F</t>
    <phoneticPr fontId="2" type="noConversion"/>
  </si>
  <si>
    <t>AREA</t>
    <phoneticPr fontId="2" type="noConversion"/>
  </si>
  <si>
    <t>C4</t>
    <phoneticPr fontId="2" type="noConversion"/>
  </si>
  <si>
    <t>BR1</t>
    <phoneticPr fontId="2" type="noConversion"/>
  </si>
  <si>
    <t>MBH</t>
    <phoneticPr fontId="2" type="noConversion"/>
  </si>
  <si>
    <t>sqft</t>
    <phoneticPr fontId="2" type="noConversion"/>
  </si>
  <si>
    <t>check</t>
    <phoneticPr fontId="2" type="noConversion"/>
  </si>
  <si>
    <t>btu/hr/sqft</t>
    <phoneticPr fontId="2" type="noConversion"/>
  </si>
  <si>
    <t>w/m2</t>
    <phoneticPr fontId="2" type="noConversion"/>
  </si>
  <si>
    <t>C5</t>
    <phoneticPr fontId="2" type="noConversion"/>
  </si>
  <si>
    <t>BR2</t>
    <phoneticPr fontId="2" type="noConversion"/>
  </si>
  <si>
    <t>C1</t>
    <phoneticPr fontId="2" type="noConversion"/>
  </si>
  <si>
    <t>BR3</t>
    <phoneticPr fontId="2" type="noConversion"/>
  </si>
  <si>
    <t>C2</t>
    <phoneticPr fontId="2" type="noConversion"/>
  </si>
  <si>
    <t>MB</t>
    <phoneticPr fontId="2" type="noConversion"/>
  </si>
  <si>
    <t>C3</t>
    <phoneticPr fontId="2" type="noConversion"/>
  </si>
  <si>
    <t>WS</t>
    <phoneticPr fontId="2" type="noConversion"/>
  </si>
  <si>
    <t>MANIFOLD 4</t>
    <phoneticPr fontId="2" type="noConversion"/>
  </si>
  <si>
    <t>MANIFOLD 3</t>
    <phoneticPr fontId="2" type="noConversion"/>
  </si>
  <si>
    <t>B4</t>
    <phoneticPr fontId="2" type="noConversion"/>
  </si>
  <si>
    <t>FR</t>
    <phoneticPr fontId="2" type="noConversion"/>
  </si>
  <si>
    <t>B3</t>
    <phoneticPr fontId="2" type="noConversion"/>
  </si>
  <si>
    <t>KT</t>
    <phoneticPr fontId="2" type="noConversion"/>
  </si>
  <si>
    <t>B1</t>
    <phoneticPr fontId="2" type="noConversion"/>
  </si>
  <si>
    <t>DEN</t>
    <phoneticPr fontId="2" type="noConversion"/>
  </si>
  <si>
    <t>B2</t>
    <phoneticPr fontId="2" type="noConversion"/>
  </si>
  <si>
    <t>LR</t>
    <phoneticPr fontId="2" type="noConversion"/>
  </si>
  <si>
    <t>B5</t>
    <phoneticPr fontId="2" type="noConversion"/>
  </si>
  <si>
    <t>DR</t>
    <phoneticPr fontId="2" type="noConversion"/>
  </si>
  <si>
    <t>SUBTOTAL</t>
    <phoneticPr fontId="2" type="noConversion"/>
  </si>
  <si>
    <t>MANIFOLD 2</t>
    <phoneticPr fontId="2" type="noConversion"/>
  </si>
  <si>
    <t>A5</t>
    <phoneticPr fontId="2" type="noConversion"/>
  </si>
  <si>
    <t>LAUNDRY</t>
    <phoneticPr fontId="2" type="noConversion"/>
  </si>
  <si>
    <t>A3</t>
    <phoneticPr fontId="2" type="noConversion"/>
  </si>
  <si>
    <t>THEATER1</t>
    <phoneticPr fontId="2" type="noConversion"/>
  </si>
  <si>
    <t>A4</t>
    <phoneticPr fontId="2" type="noConversion"/>
  </si>
  <si>
    <t>A1</t>
    <phoneticPr fontId="2" type="noConversion"/>
  </si>
  <si>
    <t>GAME1</t>
    <phoneticPr fontId="2" type="noConversion"/>
  </si>
  <si>
    <t>A2</t>
    <phoneticPr fontId="2" type="noConversion"/>
  </si>
  <si>
    <t>A7</t>
    <phoneticPr fontId="2" type="noConversion"/>
  </si>
  <si>
    <t>REC</t>
    <phoneticPr fontId="2" type="noConversion"/>
  </si>
  <si>
    <t>A8</t>
    <phoneticPr fontId="2" type="noConversion"/>
  </si>
  <si>
    <t>GYM</t>
    <phoneticPr fontId="2" type="noConversion"/>
  </si>
  <si>
    <t>TOTAL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</si>
</sst>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sz val="11"/>
      <color theme="1"/>
      <name val="Arial Unicode MS"/>
      <family val="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I5" sqref="I5"/>
    </sheetView>
  </sheetViews>
  <sheetFormatPr defaultRowHeight="16.5" x14ac:dyDescent="0.3"/>
  <cols>
    <col min="1" max="1" width="18.875" style="1" customWidth="1"/>
    <col min="2" max="3" width="9" style="1"/>
    <col min="4" max="4" width="13.5" style="1" customWidth="1"/>
    <col min="5" max="5" width="13.875" style="1" customWidth="1"/>
    <col min="6" max="16384" width="9" style="1"/>
  </cols>
  <sheetData>
    <row r="1" spans="1:10" x14ac:dyDescent="0.3">
      <c r="B1" s="1" t="s">
        <v>0</v>
      </c>
    </row>
    <row r="3" spans="1:10" x14ac:dyDescent="0.3">
      <c r="B3" s="1" t="s">
        <v>1</v>
      </c>
      <c r="C3" s="1" t="s">
        <v>2</v>
      </c>
      <c r="D3" s="1" t="s">
        <v>9</v>
      </c>
      <c r="E3" s="1" t="s">
        <v>4</v>
      </c>
      <c r="F3" s="1" t="s">
        <v>6</v>
      </c>
      <c r="G3" s="1" t="s">
        <v>7</v>
      </c>
      <c r="H3" s="1" t="s">
        <v>3</v>
      </c>
      <c r="I3" s="1" t="s">
        <v>14</v>
      </c>
    </row>
    <row r="4" spans="1:10" x14ac:dyDescent="0.3">
      <c r="D4" s="1" t="s">
        <v>13</v>
      </c>
      <c r="E4" s="1" t="s">
        <v>5</v>
      </c>
      <c r="F4" s="1" t="s">
        <v>8</v>
      </c>
      <c r="G4" s="1" t="s">
        <v>8</v>
      </c>
      <c r="H4" s="1" t="s">
        <v>12</v>
      </c>
      <c r="I4" s="1" t="s">
        <v>15</v>
      </c>
      <c r="J4" s="1" t="s">
        <v>16</v>
      </c>
    </row>
    <row r="5" spans="1:10" x14ac:dyDescent="0.3">
      <c r="A5" s="1" t="s">
        <v>25</v>
      </c>
      <c r="B5" s="1" t="s">
        <v>10</v>
      </c>
      <c r="C5" s="1" t="s">
        <v>11</v>
      </c>
      <c r="D5" s="1">
        <f>13.8*10.3+50.5*8.2</f>
        <v>556.24</v>
      </c>
      <c r="E5" s="1">
        <v>0.25</v>
      </c>
      <c r="F5" s="1">
        <v>105</v>
      </c>
      <c r="G5" s="1">
        <v>85</v>
      </c>
      <c r="H5" s="1">
        <f>E5*500*(F5-G5)</f>
        <v>2500</v>
      </c>
      <c r="I5" s="1">
        <f>H5/D5</f>
        <v>4.4944628218035376</v>
      </c>
      <c r="J5" s="1">
        <f>I5/3.412*10.75</f>
        <v>14.160455842434944</v>
      </c>
    </row>
    <row r="6" spans="1:10" x14ac:dyDescent="0.3">
      <c r="B6" s="1" t="s">
        <v>17</v>
      </c>
      <c r="C6" s="1" t="s">
        <v>18</v>
      </c>
      <c r="D6" s="1">
        <f>10*13.9</f>
        <v>139</v>
      </c>
      <c r="E6" s="1">
        <v>0.12</v>
      </c>
      <c r="F6" s="1">
        <v>105</v>
      </c>
      <c r="G6" s="1">
        <v>85</v>
      </c>
      <c r="H6" s="1">
        <f>E6*500*(F6-G6)</f>
        <v>1200</v>
      </c>
      <c r="I6" s="1">
        <f>H6/D6</f>
        <v>8.6330935251798557</v>
      </c>
      <c r="J6" s="1">
        <f>I6/3.412*10.75</f>
        <v>27.199811077281201</v>
      </c>
    </row>
    <row r="7" spans="1:10" x14ac:dyDescent="0.3">
      <c r="B7" s="1" t="s">
        <v>19</v>
      </c>
      <c r="C7" s="1" t="s">
        <v>20</v>
      </c>
      <c r="D7" s="1">
        <f>10.2*14.6+4.9*11.3</f>
        <v>204.29</v>
      </c>
      <c r="E7" s="1">
        <v>0.13</v>
      </c>
      <c r="F7" s="1">
        <v>105</v>
      </c>
      <c r="G7" s="1">
        <v>85</v>
      </c>
      <c r="H7" s="1">
        <f>E7*500*(F7-G7)</f>
        <v>1300</v>
      </c>
      <c r="I7" s="1">
        <f>H7/D7</f>
        <v>6.3635028635762891</v>
      </c>
      <c r="J7" s="1">
        <f>I7/3.412*10.75</f>
        <v>20.049137099485673</v>
      </c>
    </row>
    <row r="8" spans="1:10" x14ac:dyDescent="0.3">
      <c r="B8" s="1" t="s">
        <v>21</v>
      </c>
      <c r="C8" s="1" t="s">
        <v>22</v>
      </c>
      <c r="D8" s="1">
        <f>15.9*13.9</f>
        <v>221.01000000000002</v>
      </c>
      <c r="E8" s="1">
        <v>0.15</v>
      </c>
      <c r="F8" s="1">
        <v>105</v>
      </c>
      <c r="G8" s="1">
        <v>85</v>
      </c>
      <c r="H8" s="1">
        <f>E8*500*(F8-G8)</f>
        <v>1500</v>
      </c>
      <c r="I8" s="1">
        <f>H8/D8</f>
        <v>6.7870232116193829</v>
      </c>
      <c r="J8" s="1">
        <f>I8/3.412*10.75</f>
        <v>21.383499274592136</v>
      </c>
    </row>
    <row r="9" spans="1:10" x14ac:dyDescent="0.3">
      <c r="B9" s="1" t="s">
        <v>23</v>
      </c>
      <c r="C9" s="1" t="s">
        <v>24</v>
      </c>
      <c r="D9" s="1">
        <f>15*10.5+8.7*9</f>
        <v>235.8</v>
      </c>
      <c r="E9" s="1">
        <v>0.16</v>
      </c>
      <c r="F9" s="1">
        <v>105</v>
      </c>
      <c r="G9" s="1">
        <v>85</v>
      </c>
      <c r="H9" s="1">
        <f>E9*500*(F9-G9)</f>
        <v>1600</v>
      </c>
      <c r="I9" s="1">
        <f>H9/D9</f>
        <v>6.7854113655640367</v>
      </c>
      <c r="J9" s="1">
        <f>I9/3.412*10.75</f>
        <v>21.37842092022667</v>
      </c>
    </row>
    <row r="10" spans="1:10" x14ac:dyDescent="0.3">
      <c r="D10" s="1" t="s">
        <v>37</v>
      </c>
      <c r="E10" s="1">
        <f>SUM(E5:E9)</f>
        <v>0.81</v>
      </c>
      <c r="H10" s="1">
        <f>SUM(H5:H9)</f>
        <v>8100</v>
      </c>
    </row>
    <row r="11" spans="1:10" x14ac:dyDescent="0.3">
      <c r="A11" s="1" t="s">
        <v>26</v>
      </c>
      <c r="B11" s="1" t="s">
        <v>27</v>
      </c>
      <c r="C11" s="1" t="s">
        <v>28</v>
      </c>
      <c r="D11" s="1">
        <f>15.9*11.8</f>
        <v>187.62</v>
      </c>
      <c r="E11" s="1">
        <v>0.2</v>
      </c>
      <c r="F11" s="1">
        <v>105</v>
      </c>
      <c r="G11" s="1">
        <v>85</v>
      </c>
      <c r="H11" s="1">
        <f>E11*500*(F11-G11)</f>
        <v>2000</v>
      </c>
      <c r="I11" s="1">
        <f>H11/D11</f>
        <v>10.659844366272251</v>
      </c>
      <c r="J11" s="1">
        <f>I11/3.412*10.75</f>
        <v>33.585383041449795</v>
      </c>
    </row>
    <row r="12" spans="1:10" x14ac:dyDescent="0.3">
      <c r="B12" s="1" t="s">
        <v>29</v>
      </c>
      <c r="C12" s="1" t="s">
        <v>30</v>
      </c>
      <c r="D12" s="1">
        <f>12.9*15.4+12.9*10.3+12*8.3</f>
        <v>431.13</v>
      </c>
      <c r="E12" s="1">
        <v>0.27</v>
      </c>
      <c r="F12" s="1">
        <v>105</v>
      </c>
      <c r="G12" s="1">
        <v>85</v>
      </c>
      <c r="H12" s="1">
        <f>E12*500*(F12-G12)</f>
        <v>2700</v>
      </c>
      <c r="I12" s="1">
        <f>H12/D12</f>
        <v>6.2626122051353423</v>
      </c>
      <c r="J12" s="1">
        <f>I12/3.412*10.75</f>
        <v>19.73126647280332</v>
      </c>
    </row>
    <row r="13" spans="1:10" x14ac:dyDescent="0.3">
      <c r="B13" s="1" t="s">
        <v>31</v>
      </c>
      <c r="C13" s="1" t="s">
        <v>32</v>
      </c>
      <c r="D13" s="1">
        <f>11.1*10.3+5.3*8.3</f>
        <v>158.32</v>
      </c>
      <c r="E13" s="1">
        <v>0.34</v>
      </c>
      <c r="F13" s="1">
        <v>105</v>
      </c>
      <c r="G13" s="1">
        <v>85</v>
      </c>
      <c r="H13" s="1">
        <f>E13*500*(F13-G13)</f>
        <v>3400</v>
      </c>
      <c r="I13" s="1">
        <f>H13/D13</f>
        <v>21.475492673067208</v>
      </c>
      <c r="J13" s="1">
        <f>I13/3.412*10.75</f>
        <v>67.661648955296741</v>
      </c>
    </row>
    <row r="14" spans="1:10" x14ac:dyDescent="0.3">
      <c r="B14" s="1" t="s">
        <v>33</v>
      </c>
      <c r="C14" s="1" t="s">
        <v>34</v>
      </c>
      <c r="D14" s="1">
        <f>15*17.8+0.5*14.3*11.5</f>
        <v>349.22500000000002</v>
      </c>
      <c r="E14" s="1">
        <v>0.22</v>
      </c>
      <c r="F14" s="1">
        <v>105</v>
      </c>
      <c r="G14" s="1">
        <v>85</v>
      </c>
      <c r="H14" s="1">
        <f>E14*500*(F14-G14)</f>
        <v>2200</v>
      </c>
      <c r="I14" s="1">
        <f>H14/D14</f>
        <v>6.2996635406972574</v>
      </c>
      <c r="J14" s="1">
        <f>I14/3.412*10.75</f>
        <v>19.848002069899039</v>
      </c>
    </row>
    <row r="15" spans="1:10" x14ac:dyDescent="0.3">
      <c r="B15" s="1" t="s">
        <v>35</v>
      </c>
      <c r="C15" s="1" t="s">
        <v>36</v>
      </c>
      <c r="D15" s="1">
        <f>12.3*15.9</f>
        <v>195.57000000000002</v>
      </c>
      <c r="E15" s="1">
        <v>0.18</v>
      </c>
      <c r="F15" s="1">
        <v>105</v>
      </c>
      <c r="G15" s="1">
        <v>85</v>
      </c>
      <c r="H15" s="1">
        <f>E15*500*(F15-G15)</f>
        <v>1800</v>
      </c>
      <c r="I15" s="1">
        <f>H15/D15</f>
        <v>9.2038656235618959</v>
      </c>
      <c r="J15" s="1">
        <f>I15/3.412*10.75</f>
        <v>28.998111211398118</v>
      </c>
    </row>
    <row r="16" spans="1:10" x14ac:dyDescent="0.3">
      <c r="D16" s="1" t="s">
        <v>37</v>
      </c>
      <c r="E16" s="1">
        <f>SUM(E11:E15)</f>
        <v>1.21</v>
      </c>
      <c r="H16" s="1">
        <f>SUM(H11:H15)</f>
        <v>12100</v>
      </c>
    </row>
    <row r="17" spans="1:10" x14ac:dyDescent="0.3">
      <c r="A17" s="1" t="s">
        <v>38</v>
      </c>
      <c r="B17" s="1" t="s">
        <v>39</v>
      </c>
      <c r="C17" s="1" t="s">
        <v>40</v>
      </c>
      <c r="D17" s="1">
        <f>11*8.1+5.3*9+5.3*9</f>
        <v>184.49999999999997</v>
      </c>
      <c r="E17" s="1">
        <v>0.14000000000000001</v>
      </c>
      <c r="F17" s="1">
        <v>105</v>
      </c>
      <c r="G17" s="1">
        <v>85</v>
      </c>
      <c r="H17" s="1">
        <f t="shared" ref="H17:H23" si="0">E17*500*(F17-G17)</f>
        <v>1400</v>
      </c>
      <c r="I17" s="1">
        <f t="shared" ref="I17:I23" si="1">H17/D17</f>
        <v>7.5880758807588089</v>
      </c>
      <c r="J17" s="1">
        <f t="shared" ref="J17:J23" si="2">I17/3.412*10.75</f>
        <v>23.907331687619344</v>
      </c>
    </row>
    <row r="18" spans="1:10" x14ac:dyDescent="0.3">
      <c r="B18" s="1" t="s">
        <v>41</v>
      </c>
      <c r="C18" s="1" t="s">
        <v>42</v>
      </c>
      <c r="D18" s="1">
        <f>0.5*17*17</f>
        <v>144.5</v>
      </c>
      <c r="E18" s="1">
        <v>0.12</v>
      </c>
      <c r="F18" s="1">
        <v>105</v>
      </c>
      <c r="G18" s="1">
        <v>85</v>
      </c>
      <c r="H18" s="1">
        <f t="shared" si="0"/>
        <v>1200</v>
      </c>
      <c r="I18" s="1">
        <f t="shared" si="1"/>
        <v>8.3044982698961931</v>
      </c>
      <c r="J18" s="1">
        <f t="shared" si="2"/>
        <v>26.164524150464263</v>
      </c>
    </row>
    <row r="19" spans="1:10" x14ac:dyDescent="0.3">
      <c r="B19" s="1" t="s">
        <v>43</v>
      </c>
      <c r="C19" s="1" t="s">
        <v>42</v>
      </c>
      <c r="D19" s="1">
        <f>0.5*17*17</f>
        <v>144.5</v>
      </c>
      <c r="E19" s="1">
        <v>0.12</v>
      </c>
      <c r="F19" s="1">
        <v>105</v>
      </c>
      <c r="G19" s="1">
        <v>85</v>
      </c>
      <c r="H19" s="1">
        <f t="shared" si="0"/>
        <v>1200</v>
      </c>
      <c r="I19" s="1">
        <f t="shared" si="1"/>
        <v>8.3044982698961931</v>
      </c>
      <c r="J19" s="1">
        <f t="shared" si="2"/>
        <v>26.164524150464263</v>
      </c>
    </row>
    <row r="20" spans="1:10" x14ac:dyDescent="0.3">
      <c r="B20" s="1" t="s">
        <v>44</v>
      </c>
      <c r="C20" s="1" t="s">
        <v>45</v>
      </c>
      <c r="D20" s="1">
        <f>0.5*14*21</f>
        <v>147</v>
      </c>
      <c r="E20" s="1">
        <v>0.15</v>
      </c>
      <c r="F20" s="1">
        <v>105</v>
      </c>
      <c r="G20" s="1">
        <v>85</v>
      </c>
      <c r="H20" s="1">
        <f t="shared" si="0"/>
        <v>1500</v>
      </c>
      <c r="I20" s="1">
        <f t="shared" si="1"/>
        <v>10.204081632653061</v>
      </c>
      <c r="J20" s="1">
        <f t="shared" si="2"/>
        <v>32.149436562432712</v>
      </c>
    </row>
    <row r="21" spans="1:10" x14ac:dyDescent="0.3">
      <c r="B21" s="1" t="s">
        <v>46</v>
      </c>
      <c r="C21" s="1" t="s">
        <v>45</v>
      </c>
      <c r="D21" s="1">
        <f>0.5*14*21</f>
        <v>147</v>
      </c>
      <c r="E21" s="1">
        <v>0.15</v>
      </c>
      <c r="F21" s="1">
        <v>105</v>
      </c>
      <c r="G21" s="1">
        <v>85</v>
      </c>
      <c r="H21" s="1">
        <f t="shared" si="0"/>
        <v>1500</v>
      </c>
      <c r="I21" s="1">
        <f t="shared" si="1"/>
        <v>10.204081632653061</v>
      </c>
      <c r="J21" s="1">
        <f t="shared" si="2"/>
        <v>32.149436562432712</v>
      </c>
    </row>
    <row r="22" spans="1:10" x14ac:dyDescent="0.3">
      <c r="B22" s="1" t="s">
        <v>47</v>
      </c>
      <c r="C22" s="1" t="s">
        <v>48</v>
      </c>
      <c r="D22" s="1">
        <f>17*14.5</f>
        <v>246.5</v>
      </c>
      <c r="E22" s="1">
        <v>0.16</v>
      </c>
      <c r="F22" s="1">
        <v>105</v>
      </c>
      <c r="G22" s="1">
        <v>85</v>
      </c>
      <c r="H22" s="1">
        <f t="shared" si="0"/>
        <v>1600</v>
      </c>
      <c r="I22" s="1">
        <f t="shared" si="1"/>
        <v>6.4908722109533468</v>
      </c>
      <c r="J22" s="1">
        <f t="shared" si="2"/>
        <v>20.450432669328393</v>
      </c>
    </row>
    <row r="23" spans="1:10" x14ac:dyDescent="0.3">
      <c r="B23" s="1" t="s">
        <v>49</v>
      </c>
      <c r="C23" s="1" t="s">
        <v>50</v>
      </c>
      <c r="D23" s="1">
        <f>10*15</f>
        <v>150</v>
      </c>
      <c r="E23" s="1">
        <v>0.51</v>
      </c>
      <c r="F23" s="1">
        <v>105</v>
      </c>
      <c r="G23" s="1">
        <v>85</v>
      </c>
      <c r="H23" s="1">
        <f t="shared" si="0"/>
        <v>5100</v>
      </c>
      <c r="I23" s="1">
        <f t="shared" si="1"/>
        <v>34</v>
      </c>
      <c r="J23" s="1">
        <f t="shared" si="2"/>
        <v>107.12192262602579</v>
      </c>
    </row>
    <row r="24" spans="1:10" x14ac:dyDescent="0.3">
      <c r="D24" s="1" t="s">
        <v>37</v>
      </c>
      <c r="E24" s="1">
        <f>SUM(E17:E23)</f>
        <v>1.35</v>
      </c>
      <c r="H24" s="1">
        <f>SUM(H19:H23)</f>
        <v>10900</v>
      </c>
    </row>
    <row r="25" spans="1:10" x14ac:dyDescent="0.3">
      <c r="D25" s="1" t="s">
        <v>51</v>
      </c>
      <c r="E25" s="1">
        <f>E24+E16+E10</f>
        <v>3.37</v>
      </c>
      <c r="G25" s="1" t="s">
        <v>51</v>
      </c>
      <c r="H25" s="1">
        <f>H24+H16+H10</f>
        <v>31100</v>
      </c>
    </row>
    <row r="26" spans="1:10" x14ac:dyDescent="0.3">
      <c r="E26" s="1">
        <f>E25*1.2</f>
        <v>4.0439999999999996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2021-02-16T04:15:48Z</dcterms:modified>
</cp:coreProperties>
</file>