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45" activeTab="1"/>
  </bookViews>
  <sheets>
    <sheet name="Metric Water" sheetId="1" r:id="rId1"/>
    <sheet name="Imperial Water" sheetId="2" r:id="rId2"/>
    <sheet name="Sheet1" sheetId="3" r:id="rId3"/>
  </sheets>
  <definedNames>
    <definedName name="_xlnm.Print_Area" localSheetId="1">'Imperial Water'!$A$1:$I$47</definedName>
  </definedNames>
  <calcPr fullCalcOnLoad="1"/>
</workbook>
</file>

<file path=xl/sharedStrings.xml><?xml version="1.0" encoding="utf-8"?>
<sst xmlns="http://schemas.openxmlformats.org/spreadsheetml/2006/main" count="107" uniqueCount="65">
  <si>
    <t>Project:</t>
  </si>
  <si>
    <t>Date Created:</t>
  </si>
  <si>
    <t>Project No.:</t>
  </si>
  <si>
    <t>Date Printed:</t>
  </si>
  <si>
    <t>File Name:</t>
  </si>
  <si>
    <t>Created by:</t>
  </si>
  <si>
    <t>3791-99</t>
  </si>
  <si>
    <t>Bonnyville and District Centennial Centre</t>
  </si>
  <si>
    <t>MJR</t>
  </si>
  <si>
    <t>Pump Selection Worksheet</t>
  </si>
  <si>
    <t>Heating Media</t>
  </si>
  <si>
    <r>
      <t>Specific Heat (J/kg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</si>
  <si>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Design Flow</t>
  </si>
  <si>
    <t>Design Flow (l/s)</t>
  </si>
  <si>
    <t>Total Load (kW)</t>
  </si>
  <si>
    <t>Heating Water Flow (l/s)</t>
  </si>
  <si>
    <t>Section 2 - Head Loss</t>
  </si>
  <si>
    <t>Pipe Fittings (50% of Pipe Length)</t>
  </si>
  <si>
    <t>Globe Valve</t>
  </si>
  <si>
    <t>Gate Valve</t>
  </si>
  <si>
    <t>Strainer</t>
  </si>
  <si>
    <t>Check Valve</t>
  </si>
  <si>
    <t>Balancing Valve</t>
  </si>
  <si>
    <t>Section 3 - Total Friction Loss</t>
  </si>
  <si>
    <t>Equivalent Length</t>
  </si>
  <si>
    <t>Equivalent Length/Equipment</t>
  </si>
  <si>
    <t>Equipment</t>
  </si>
  <si>
    <t># or Length</t>
  </si>
  <si>
    <t>Pipe Length (ft)</t>
  </si>
  <si>
    <t>Piping Losses (ft)</t>
  </si>
  <si>
    <t>HEX Losses (ft)</t>
  </si>
  <si>
    <t>Boiler Losses (ft)</t>
  </si>
  <si>
    <t>Terminal Unit Losses (ft)</t>
  </si>
  <si>
    <t>Design Friction (ft/100ft)</t>
  </si>
  <si>
    <t>Total Equivalent Length (ft)</t>
  </si>
  <si>
    <t>Total Losses (kPa)</t>
  </si>
  <si>
    <r>
      <t>Elbows (90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)</t>
    </r>
  </si>
  <si>
    <t>Total Losses (ft) w/ 10% S.F.</t>
  </si>
  <si>
    <t>1560</t>
  </si>
  <si>
    <t>Control Valve</t>
  </si>
  <si>
    <r>
      <t>D</t>
    </r>
    <r>
      <rPr>
        <b/>
        <sz val="10"/>
        <rFont val="Arial"/>
        <family val="2"/>
      </rPr>
      <t>T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</si>
  <si>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Terminal Run (Rad. Panel Lab 1175)</t>
  </si>
  <si>
    <t>Terminal Run (IHP-1)</t>
  </si>
  <si>
    <t>Total Load (BTU/hr)</t>
  </si>
  <si>
    <t>Heating Media Flow (GPM)</t>
  </si>
  <si>
    <t>Design Flow (GPM)</t>
  </si>
  <si>
    <t>Specific Heat</t>
  </si>
  <si>
    <r>
      <t>D</t>
    </r>
    <r>
      <rPr>
        <b/>
        <sz val="10"/>
        <rFont val="Arial"/>
        <family val="2"/>
      </rPr>
      <t>T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</si>
  <si>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r>
      <t>180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Water</t>
    </r>
  </si>
  <si>
    <r>
      <t>82.2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Water</t>
    </r>
  </si>
  <si>
    <t>Section 1 - Design Flow Rate (Secondary Heating Pumps P-xx/xx)</t>
  </si>
  <si>
    <t>Section 1 - Design Flow Rate (Building Heating Pumps P-xx/xx)</t>
  </si>
  <si>
    <t>2800000</t>
  </si>
  <si>
    <t>Pipe Size</t>
  </si>
  <si>
    <t>Pipe Length</t>
  </si>
  <si>
    <t>Flow</t>
  </si>
  <si>
    <t>Loss (ft/100)</t>
  </si>
  <si>
    <t>Loss (ft)</t>
  </si>
  <si>
    <t>Fitting (50%)</t>
  </si>
  <si>
    <t>Supply</t>
  </si>
  <si>
    <t>Return</t>
  </si>
  <si>
    <t>Ft</t>
  </si>
  <si>
    <t>ft</t>
  </si>
  <si>
    <t>Max Loss</t>
  </si>
  <si>
    <t>Terminal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</si>
</sst>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0_)"/>
    <numFmt numFmtId="198" formatCode="mm/dd/yy"/>
    <numFmt numFmtId="199" formatCode="0_)"/>
    <numFmt numFmtId="200" formatCode="General_)"/>
    <numFmt numFmtId="201" formatCode="0.0000000"/>
  </numFmts>
  <fonts count="43">
    <font>
      <sz val="10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quotePrefix="1">
      <alignment horizontal="right"/>
    </xf>
    <xf numFmtId="198" fontId="1" fillId="0" borderId="0" xfId="0" applyNumberFormat="1" applyFont="1" applyAlignment="1" applyProtection="1" quotePrefix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200" fontId="0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 quotePrefix="1">
      <alignment horizontal="left"/>
    </xf>
    <xf numFmtId="0" fontId="0" fillId="33" borderId="12" xfId="0" applyFont="1" applyFill="1" applyBorder="1" applyAlignment="1">
      <alignment/>
    </xf>
    <xf numFmtId="192" fontId="0" fillId="0" borderId="0" xfId="0" applyNumberFormat="1" applyFont="1" applyAlignment="1" quotePrefix="1">
      <alignment horizontal="lef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192" fontId="0" fillId="33" borderId="17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192" fontId="0" fillId="33" borderId="15" xfId="0" applyNumberFormat="1" applyFont="1" applyFill="1" applyBorder="1" applyAlignment="1" quotePrefix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 quotePrefix="1">
      <alignment horizontal="right"/>
    </xf>
    <xf numFmtId="0" fontId="1" fillId="33" borderId="21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left"/>
    </xf>
    <xf numFmtId="0" fontId="0" fillId="33" borderId="13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2" fontId="0" fillId="33" borderId="2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9" fontId="0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5" borderId="0" xfId="0" applyFont="1" applyFill="1" applyAlignment="1">
      <alignment horizontal="left"/>
    </xf>
    <xf numFmtId="0" fontId="0" fillId="0" borderId="28" xfId="0" applyBorder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2" fontId="0" fillId="7" borderId="28" xfId="0" applyNumberFormat="1" applyFill="1" applyBorder="1" applyAlignment="1">
      <alignment/>
    </xf>
    <xf numFmtId="0" fontId="0" fillId="7" borderId="28" xfId="0" applyFill="1" applyBorder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0" fontId="0" fillId="0" borderId="0" xfId="0" applyFill="1" applyAlignment="1">
      <alignment/>
    </xf>
    <xf numFmtId="2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PageLayoutView="0" workbookViewId="0" topLeftCell="A10">
      <selection activeCell="J1" sqref="J1:L16384"/>
    </sheetView>
  </sheetViews>
  <sheetFormatPr defaultColWidth="9.7109375" defaultRowHeight="12.75"/>
  <cols>
    <col min="1" max="1" width="3.8515625" style="1" customWidth="1"/>
    <col min="2" max="2" width="5.140625" style="1" customWidth="1"/>
    <col min="3" max="3" width="3.00390625" style="1" customWidth="1"/>
    <col min="4" max="4" width="31.28125" style="1" bestFit="1" customWidth="1"/>
    <col min="5" max="5" width="11.421875" style="1" customWidth="1"/>
    <col min="6" max="6" width="27.7109375" style="1" bestFit="1" customWidth="1"/>
    <col min="7" max="7" width="22.140625" style="1" bestFit="1" customWidth="1"/>
    <col min="8" max="8" width="13.421875" style="1" bestFit="1" customWidth="1"/>
    <col min="9" max="16384" width="9.7109375" style="1" customWidth="1"/>
  </cols>
  <sheetData>
    <row r="1" spans="1:9" ht="23.25">
      <c r="A1" s="24" t="s">
        <v>9</v>
      </c>
      <c r="B1" s="25"/>
      <c r="C1" s="25"/>
      <c r="D1" s="25"/>
      <c r="E1" s="25"/>
      <c r="F1" s="25"/>
      <c r="G1" s="25"/>
      <c r="H1" s="25"/>
      <c r="I1" s="25"/>
    </row>
    <row r="2" ht="12.75" customHeight="1"/>
    <row r="3" spans="2:9" ht="13.5" customHeight="1">
      <c r="B3" s="2" t="s">
        <v>0</v>
      </c>
      <c r="C3" s="2"/>
      <c r="E3" s="3" t="s">
        <v>7</v>
      </c>
      <c r="H3" s="4" t="s">
        <v>1</v>
      </c>
      <c r="I3" s="5">
        <v>38425</v>
      </c>
    </row>
    <row r="4" spans="2:9" ht="12.75">
      <c r="B4" s="2" t="s">
        <v>2</v>
      </c>
      <c r="C4" s="2"/>
      <c r="E4" s="6" t="s">
        <v>6</v>
      </c>
      <c r="H4" s="7" t="s">
        <v>3</v>
      </c>
      <c r="I4" s="5">
        <f ca="1">NOW()</f>
        <v>44242.83179965278</v>
      </c>
    </row>
    <row r="5" spans="2:5" ht="12.75">
      <c r="B5" s="2" t="s">
        <v>4</v>
      </c>
      <c r="C5" s="2"/>
      <c r="E5" s="8" t="str">
        <f ca="1">INFO("directory")</f>
        <v>C:\Users\Administrator\Documents\</v>
      </c>
    </row>
    <row r="6" spans="2:5" ht="12.75">
      <c r="B6" s="20" t="s">
        <v>5</v>
      </c>
      <c r="C6" s="20"/>
      <c r="E6" s="2" t="s">
        <v>8</v>
      </c>
    </row>
    <row r="7" spans="2:5" ht="12.75">
      <c r="B7" s="9"/>
      <c r="C7" s="9"/>
      <c r="E7" s="10"/>
    </row>
    <row r="8" spans="2:5" ht="12.75">
      <c r="B8" s="11"/>
      <c r="C8" s="11"/>
      <c r="E8" s="11"/>
    </row>
    <row r="9" spans="2:9" ht="16.5" thickBot="1">
      <c r="B9" s="12" t="s">
        <v>50</v>
      </c>
      <c r="C9" s="12"/>
      <c r="D9" s="13"/>
      <c r="E9" s="14"/>
      <c r="F9" s="13"/>
      <c r="G9" s="13"/>
      <c r="H9" s="13"/>
      <c r="I9" s="13"/>
    </row>
    <row r="10" spans="2:9" ht="17.25" thickBot="1" thickTop="1">
      <c r="B10" s="17"/>
      <c r="C10" s="17"/>
      <c r="D10" s="15"/>
      <c r="E10" s="18"/>
      <c r="F10" s="15"/>
      <c r="G10" s="15"/>
      <c r="H10" s="15"/>
      <c r="I10" s="15"/>
    </row>
    <row r="11" spans="2:8" ht="14.25">
      <c r="B11" s="11"/>
      <c r="C11" s="11"/>
      <c r="D11" s="32" t="s">
        <v>14</v>
      </c>
      <c r="E11" s="33" t="s">
        <v>38</v>
      </c>
      <c r="G11" s="28" t="s">
        <v>10</v>
      </c>
      <c r="H11" s="65" t="s">
        <v>49</v>
      </c>
    </row>
    <row r="12" spans="2:8" ht="14.25">
      <c r="B12" s="11"/>
      <c r="C12" s="11"/>
      <c r="D12" s="34" t="s">
        <v>15</v>
      </c>
      <c r="E12" s="35">
        <f>E11/(H12*H13)</f>
        <v>26.72147995889003</v>
      </c>
      <c r="G12" s="27" t="s">
        <v>11</v>
      </c>
      <c r="H12" s="66">
        <v>4.2</v>
      </c>
    </row>
    <row r="13" spans="2:8" ht="15" thickBot="1">
      <c r="B13" s="11"/>
      <c r="C13" s="11"/>
      <c r="D13" s="36" t="s">
        <v>13</v>
      </c>
      <c r="E13" s="37">
        <f>E12*H14</f>
        <v>16.032887975334017</v>
      </c>
      <c r="G13" s="30" t="s">
        <v>40</v>
      </c>
      <c r="H13" s="66">
        <v>13.9</v>
      </c>
    </row>
    <row r="14" spans="2:8" ht="12.75">
      <c r="B14" s="11"/>
      <c r="C14" s="11"/>
      <c r="D14" s="20"/>
      <c r="E14" s="23"/>
      <c r="G14" s="27" t="s">
        <v>12</v>
      </c>
      <c r="H14" s="67">
        <v>0.6</v>
      </c>
    </row>
    <row r="15" spans="2:8" ht="13.5" thickBot="1">
      <c r="B15" s="11"/>
      <c r="C15" s="11"/>
      <c r="E15" s="11"/>
      <c r="G15" s="31" t="s">
        <v>33</v>
      </c>
      <c r="H15" s="68">
        <v>2</v>
      </c>
    </row>
    <row r="16" spans="2:5" ht="12.75">
      <c r="B16" s="11"/>
      <c r="C16" s="11"/>
      <c r="E16" s="21"/>
    </row>
    <row r="17" spans="2:9" ht="16.5" thickBot="1">
      <c r="B17" s="12" t="s">
        <v>16</v>
      </c>
      <c r="C17" s="12"/>
      <c r="D17" s="13"/>
      <c r="E17" s="14"/>
      <c r="F17" s="13"/>
      <c r="G17" s="13"/>
      <c r="H17" s="13"/>
      <c r="I17" s="13"/>
    </row>
    <row r="18" spans="2:5" s="15" customFormat="1" ht="17.25" thickBot="1" thickTop="1">
      <c r="B18" s="17"/>
      <c r="C18" s="17"/>
      <c r="E18" s="18"/>
    </row>
    <row r="19" spans="2:9" ht="16.5" thickBot="1">
      <c r="B19" s="17"/>
      <c r="C19" s="57" t="s">
        <v>26</v>
      </c>
      <c r="D19" s="61"/>
      <c r="E19" s="58" t="s">
        <v>27</v>
      </c>
      <c r="F19" s="58" t="s">
        <v>25</v>
      </c>
      <c r="G19" s="59" t="s">
        <v>24</v>
      </c>
      <c r="I19" s="15"/>
    </row>
    <row r="20" spans="2:9" ht="16.5" thickBot="1">
      <c r="B20" s="17"/>
      <c r="C20" s="39"/>
      <c r="E20" s="38"/>
      <c r="F20" s="38"/>
      <c r="G20" s="40"/>
      <c r="I20" s="15"/>
    </row>
    <row r="21" spans="2:7" ht="12.75">
      <c r="B21" s="11"/>
      <c r="C21" s="32" t="s">
        <v>28</v>
      </c>
      <c r="D21" s="46"/>
      <c r="E21" s="51">
        <v>950</v>
      </c>
      <c r="F21" s="46">
        <v>1</v>
      </c>
      <c r="G21" s="47">
        <f aca="true" t="shared" si="0" ref="G21:G28">E21*F21</f>
        <v>950</v>
      </c>
    </row>
    <row r="22" spans="2:7" ht="12.75">
      <c r="B22" s="11"/>
      <c r="C22" s="34" t="s">
        <v>17</v>
      </c>
      <c r="D22" s="26"/>
      <c r="E22" s="52">
        <f>E21*0.5</f>
        <v>475</v>
      </c>
      <c r="F22" s="26">
        <v>1</v>
      </c>
      <c r="G22" s="43">
        <f t="shared" si="0"/>
        <v>475</v>
      </c>
    </row>
    <row r="23" spans="2:7" ht="12.75">
      <c r="B23" s="11"/>
      <c r="C23" s="34" t="s">
        <v>18</v>
      </c>
      <c r="D23" s="26"/>
      <c r="E23" s="52">
        <v>1</v>
      </c>
      <c r="F23" s="26">
        <v>168</v>
      </c>
      <c r="G23" s="43">
        <f t="shared" si="0"/>
        <v>168</v>
      </c>
    </row>
    <row r="24" spans="2:7" ht="12.75">
      <c r="B24" s="11"/>
      <c r="C24" s="34" t="s">
        <v>19</v>
      </c>
      <c r="D24" s="26"/>
      <c r="E24" s="52">
        <v>2</v>
      </c>
      <c r="F24" s="26">
        <v>3.54</v>
      </c>
      <c r="G24" s="43">
        <f t="shared" si="0"/>
        <v>7.08</v>
      </c>
    </row>
    <row r="25" spans="2:7" ht="12.75">
      <c r="B25" s="11"/>
      <c r="C25" s="34" t="s">
        <v>20</v>
      </c>
      <c r="D25" s="26"/>
      <c r="E25" s="52">
        <v>1</v>
      </c>
      <c r="F25" s="26">
        <v>84.1</v>
      </c>
      <c r="G25" s="43">
        <f t="shared" si="0"/>
        <v>84.1</v>
      </c>
    </row>
    <row r="26" spans="2:7" ht="12.75">
      <c r="B26" s="11"/>
      <c r="C26" s="34" t="s">
        <v>21</v>
      </c>
      <c r="D26" s="26"/>
      <c r="E26" s="52">
        <v>1</v>
      </c>
      <c r="F26" s="26">
        <v>42.1</v>
      </c>
      <c r="G26" s="43">
        <f t="shared" si="0"/>
        <v>42.1</v>
      </c>
    </row>
    <row r="27" spans="2:7" ht="12.75">
      <c r="B27" s="11"/>
      <c r="C27" s="34" t="s">
        <v>22</v>
      </c>
      <c r="D27" s="26"/>
      <c r="E27" s="52"/>
      <c r="F27" s="26"/>
      <c r="G27" s="43">
        <f t="shared" si="0"/>
        <v>0</v>
      </c>
    </row>
    <row r="28" spans="2:7" ht="12.75">
      <c r="B28" s="11"/>
      <c r="C28" s="34" t="s">
        <v>41</v>
      </c>
      <c r="D28" s="26"/>
      <c r="E28" s="52">
        <v>1</v>
      </c>
      <c r="F28" s="26">
        <v>183</v>
      </c>
      <c r="G28" s="43">
        <f t="shared" si="0"/>
        <v>183</v>
      </c>
    </row>
    <row r="29" spans="2:7" ht="12.75">
      <c r="B29" s="11"/>
      <c r="C29" s="41"/>
      <c r="D29" s="64" t="s">
        <v>19</v>
      </c>
      <c r="E29" s="52">
        <v>2</v>
      </c>
      <c r="F29" s="26">
        <v>0.61</v>
      </c>
      <c r="G29" s="43">
        <f>E29*F29</f>
        <v>1.22</v>
      </c>
    </row>
    <row r="30" spans="2:7" ht="12.75">
      <c r="B30" s="11"/>
      <c r="C30" s="41"/>
      <c r="D30" s="64" t="s">
        <v>39</v>
      </c>
      <c r="E30" s="52">
        <v>1</v>
      </c>
      <c r="F30" s="26">
        <v>0.61</v>
      </c>
      <c r="G30" s="43">
        <f>E30*F30</f>
        <v>0.61</v>
      </c>
    </row>
    <row r="31" spans="2:7" ht="12.75">
      <c r="B31" s="11"/>
      <c r="C31" s="41"/>
      <c r="D31" s="64" t="s">
        <v>22</v>
      </c>
      <c r="E31" s="52">
        <v>1</v>
      </c>
      <c r="F31" s="26">
        <v>29.1</v>
      </c>
      <c r="G31" s="43">
        <f>E31*F31</f>
        <v>29.1</v>
      </c>
    </row>
    <row r="32" spans="2:7" ht="15" thickBot="1">
      <c r="B32" s="11"/>
      <c r="C32" s="19"/>
      <c r="D32" s="69" t="s">
        <v>36</v>
      </c>
      <c r="E32" s="53">
        <v>11</v>
      </c>
      <c r="F32" s="22">
        <v>2.6</v>
      </c>
      <c r="G32" s="29">
        <f>E32*F32</f>
        <v>28.6</v>
      </c>
    </row>
    <row r="33" spans="2:7" ht="13.5" thickBot="1">
      <c r="B33" s="11"/>
      <c r="C33" s="34"/>
      <c r="E33" s="42"/>
      <c r="F33" s="26"/>
      <c r="G33" s="43"/>
    </row>
    <row r="34" spans="2:7" ht="13.5" thickBot="1">
      <c r="B34" s="11"/>
      <c r="C34" s="50" t="s">
        <v>34</v>
      </c>
      <c r="D34" s="61"/>
      <c r="E34" s="48"/>
      <c r="F34" s="48"/>
      <c r="G34" s="49">
        <f>SUM(G21:G31)</f>
        <v>1940.2099999999996</v>
      </c>
    </row>
    <row r="35" spans="2:5" ht="12.75">
      <c r="B35" s="11"/>
      <c r="E35" s="11"/>
    </row>
    <row r="36" spans="2:9" ht="16.5" thickBot="1">
      <c r="B36" s="12" t="s">
        <v>23</v>
      </c>
      <c r="C36" s="13"/>
      <c r="D36" s="13"/>
      <c r="E36" s="14"/>
      <c r="F36" s="13"/>
      <c r="G36" s="13"/>
      <c r="H36" s="13"/>
      <c r="I36" s="13"/>
    </row>
    <row r="37" ht="14.25" thickBot="1" thickTop="1"/>
    <row r="38" spans="3:5" ht="12.75">
      <c r="C38" s="45" t="s">
        <v>29</v>
      </c>
      <c r="D38" s="47"/>
      <c r="E38" s="60">
        <f>G34*(H15/100)</f>
        <v>38.804199999999994</v>
      </c>
    </row>
    <row r="39" spans="3:5" ht="12.75">
      <c r="C39" s="41" t="s">
        <v>30</v>
      </c>
      <c r="D39" s="43"/>
      <c r="E39" s="54"/>
    </row>
    <row r="40" spans="3:5" ht="12.75">
      <c r="C40" s="41" t="s">
        <v>31</v>
      </c>
      <c r="D40" s="43"/>
      <c r="E40" s="54"/>
    </row>
    <row r="41" spans="3:5" ht="13.5" thickBot="1">
      <c r="C41" s="44" t="s">
        <v>32</v>
      </c>
      <c r="D41" s="29"/>
      <c r="E41" s="55"/>
    </row>
    <row r="42" spans="3:5" ht="13.5" thickBot="1">
      <c r="C42" s="41"/>
      <c r="E42" s="43"/>
    </row>
    <row r="43" spans="3:5" ht="12.75">
      <c r="C43" s="45" t="s">
        <v>37</v>
      </c>
      <c r="D43" s="62"/>
      <c r="E43" s="60">
        <f>SUM(E38:E41)*1.1</f>
        <v>42.684619999999995</v>
      </c>
    </row>
    <row r="44" spans="3:5" ht="13.5" thickBot="1">
      <c r="C44" s="44" t="s">
        <v>35</v>
      </c>
      <c r="D44" s="63"/>
      <c r="E44" s="56">
        <f>E43*2.99</f>
        <v>127.6270138</v>
      </c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A19">
      <selection activeCell="G40" sqref="G40"/>
    </sheetView>
  </sheetViews>
  <sheetFormatPr defaultColWidth="9.7109375" defaultRowHeight="12.75"/>
  <cols>
    <col min="1" max="1" width="3.8515625" style="1" customWidth="1"/>
    <col min="2" max="2" width="5.140625" style="1" customWidth="1"/>
    <col min="3" max="3" width="3.00390625" style="1" customWidth="1"/>
    <col min="4" max="4" width="31.28125" style="1" bestFit="1" customWidth="1"/>
    <col min="5" max="5" width="11.421875" style="1" customWidth="1"/>
    <col min="6" max="6" width="27.7109375" style="1" bestFit="1" customWidth="1"/>
    <col min="7" max="7" width="22.140625" style="1" bestFit="1" customWidth="1"/>
    <col min="8" max="8" width="13.421875" style="1" bestFit="1" customWidth="1"/>
    <col min="9" max="16384" width="9.7109375" style="1" customWidth="1"/>
  </cols>
  <sheetData>
    <row r="1" spans="1:9" ht="23.25">
      <c r="A1" s="24" t="s">
        <v>9</v>
      </c>
      <c r="B1" s="25"/>
      <c r="C1" s="25"/>
      <c r="D1" s="25"/>
      <c r="E1" s="25"/>
      <c r="F1" s="25"/>
      <c r="G1" s="25"/>
      <c r="H1" s="25"/>
      <c r="I1" s="25"/>
    </row>
    <row r="2" ht="12.75" customHeight="1"/>
    <row r="3" spans="2:9" ht="13.5" customHeight="1">
      <c r="B3" s="2" t="s">
        <v>0</v>
      </c>
      <c r="C3" s="2"/>
      <c r="E3" s="3"/>
      <c r="H3" s="4" t="s">
        <v>1</v>
      </c>
      <c r="I3" s="5">
        <v>38540</v>
      </c>
    </row>
    <row r="4" spans="2:9" ht="12.75">
      <c r="B4" s="2" t="s">
        <v>2</v>
      </c>
      <c r="C4" s="2"/>
      <c r="E4" s="6"/>
      <c r="H4" s="7" t="s">
        <v>3</v>
      </c>
      <c r="I4" s="5">
        <f ca="1">NOW()</f>
        <v>44242.83179965278</v>
      </c>
    </row>
    <row r="5" spans="2:5" ht="12.75">
      <c r="B5" s="2" t="s">
        <v>4</v>
      </c>
      <c r="C5" s="2"/>
      <c r="E5" s="8" t="str">
        <f ca="1">INFO("directory")</f>
        <v>C:\Users\Administrator\Documents\</v>
      </c>
    </row>
    <row r="6" spans="2:5" ht="12.75">
      <c r="B6" s="20" t="s">
        <v>5</v>
      </c>
      <c r="C6" s="20"/>
      <c r="E6" s="70"/>
    </row>
    <row r="7" spans="2:5" ht="12.75">
      <c r="B7" s="9"/>
      <c r="C7" s="9"/>
      <c r="E7" s="10"/>
    </row>
    <row r="8" spans="2:5" ht="12.75">
      <c r="B8" s="11"/>
      <c r="C8" s="11"/>
      <c r="E8" s="11"/>
    </row>
    <row r="9" spans="2:9" ht="16.5" thickBot="1">
      <c r="B9" s="12" t="s">
        <v>51</v>
      </c>
      <c r="C9" s="12"/>
      <c r="D9" s="13"/>
      <c r="E9" s="14"/>
      <c r="F9" s="13"/>
      <c r="G9" s="13"/>
      <c r="H9" s="13"/>
      <c r="I9" s="13"/>
    </row>
    <row r="10" spans="2:9" ht="17.25" thickBot="1" thickTop="1">
      <c r="B10" s="17"/>
      <c r="C10" s="17"/>
      <c r="D10" s="15"/>
      <c r="E10" s="18"/>
      <c r="F10" s="15"/>
      <c r="G10" s="15"/>
      <c r="H10" s="15"/>
      <c r="I10" s="15"/>
    </row>
    <row r="11" spans="2:8" ht="14.25">
      <c r="B11" s="11"/>
      <c r="C11" s="11"/>
      <c r="D11" s="32" t="s">
        <v>43</v>
      </c>
      <c r="E11" s="33" t="s">
        <v>52</v>
      </c>
      <c r="G11" s="28" t="s">
        <v>10</v>
      </c>
      <c r="H11" s="65" t="s">
        <v>48</v>
      </c>
    </row>
    <row r="12" spans="2:8" ht="12.75">
      <c r="B12" s="11"/>
      <c r="C12" s="11"/>
      <c r="D12" s="34" t="s">
        <v>44</v>
      </c>
      <c r="E12" s="35">
        <f>E11/(H12*H13)</f>
        <v>280</v>
      </c>
      <c r="G12" s="27" t="s">
        <v>46</v>
      </c>
      <c r="H12" s="66">
        <v>500</v>
      </c>
    </row>
    <row r="13" spans="2:8" ht="15" thickBot="1">
      <c r="B13" s="11"/>
      <c r="C13" s="11"/>
      <c r="D13" s="36" t="s">
        <v>45</v>
      </c>
      <c r="E13" s="37">
        <f>E12*H14</f>
        <v>280</v>
      </c>
      <c r="G13" s="30" t="s">
        <v>47</v>
      </c>
      <c r="H13" s="66">
        <v>20</v>
      </c>
    </row>
    <row r="14" spans="2:8" ht="12.75">
      <c r="B14" s="11"/>
      <c r="C14" s="11"/>
      <c r="D14" s="20"/>
      <c r="E14" s="23"/>
      <c r="G14" s="27" t="s">
        <v>12</v>
      </c>
      <c r="H14" s="67">
        <v>1</v>
      </c>
    </row>
    <row r="15" spans="2:8" ht="13.5" thickBot="1">
      <c r="B15" s="11"/>
      <c r="C15" s="11"/>
      <c r="E15" s="11"/>
      <c r="G15" s="31" t="s">
        <v>33</v>
      </c>
      <c r="H15" s="68">
        <v>2.5</v>
      </c>
    </row>
    <row r="16" spans="2:5" ht="12.75">
      <c r="B16" s="11"/>
      <c r="C16" s="11"/>
      <c r="E16" s="21"/>
    </row>
    <row r="17" spans="2:9" ht="16.5" thickBot="1">
      <c r="B17" s="12" t="s">
        <v>16</v>
      </c>
      <c r="C17" s="12"/>
      <c r="D17" s="13"/>
      <c r="E17" s="14"/>
      <c r="F17" s="13"/>
      <c r="G17" s="13"/>
      <c r="H17" s="13"/>
      <c r="I17" s="13"/>
    </row>
    <row r="18" spans="2:5" s="15" customFormat="1" ht="17.25" thickBot="1" thickTop="1">
      <c r="B18" s="17"/>
      <c r="C18" s="17"/>
      <c r="E18" s="18"/>
    </row>
    <row r="19" spans="2:9" ht="16.5" thickBot="1">
      <c r="B19" s="17"/>
      <c r="C19" s="57" t="s">
        <v>26</v>
      </c>
      <c r="D19" s="61"/>
      <c r="E19" s="58" t="s">
        <v>27</v>
      </c>
      <c r="F19" s="58" t="s">
        <v>25</v>
      </c>
      <c r="G19" s="59" t="s">
        <v>24</v>
      </c>
      <c r="I19" s="15"/>
    </row>
    <row r="20" spans="2:9" ht="16.5" thickBot="1">
      <c r="B20" s="17"/>
      <c r="C20" s="39"/>
      <c r="E20" s="38"/>
      <c r="F20" s="38"/>
      <c r="G20" s="40"/>
      <c r="I20" s="15"/>
    </row>
    <row r="21" spans="2:7" ht="12.75">
      <c r="B21" s="11"/>
      <c r="C21" s="32" t="s">
        <v>28</v>
      </c>
      <c r="D21" s="46"/>
      <c r="E21" s="51">
        <v>750</v>
      </c>
      <c r="F21" s="46">
        <v>1</v>
      </c>
      <c r="G21" s="47">
        <f aca="true" t="shared" si="0" ref="G21:G32">E21*F21</f>
        <v>750</v>
      </c>
    </row>
    <row r="22" spans="2:7" ht="12.75">
      <c r="B22" s="11"/>
      <c r="C22" s="34" t="s">
        <v>17</v>
      </c>
      <c r="D22" s="26"/>
      <c r="E22" s="52">
        <f>E21*0.5</f>
        <v>375</v>
      </c>
      <c r="F22" s="26">
        <v>1</v>
      </c>
      <c r="G22" s="43">
        <f t="shared" si="0"/>
        <v>375</v>
      </c>
    </row>
    <row r="23" spans="2:7" ht="12.75">
      <c r="B23" s="11"/>
      <c r="C23" s="34" t="s">
        <v>18</v>
      </c>
      <c r="D23" s="26"/>
      <c r="E23" s="52">
        <v>1</v>
      </c>
      <c r="F23" s="26">
        <v>112</v>
      </c>
      <c r="G23" s="43">
        <f t="shared" si="0"/>
        <v>112</v>
      </c>
    </row>
    <row r="24" spans="2:7" ht="12.75">
      <c r="B24" s="11"/>
      <c r="C24" s="34" t="s">
        <v>19</v>
      </c>
      <c r="D24" s="26"/>
      <c r="E24" s="52">
        <v>2</v>
      </c>
      <c r="F24" s="26">
        <v>2.35</v>
      </c>
      <c r="G24" s="43">
        <f t="shared" si="0"/>
        <v>4.7</v>
      </c>
    </row>
    <row r="25" spans="2:7" ht="12.75">
      <c r="B25" s="11"/>
      <c r="C25" s="34" t="s">
        <v>20</v>
      </c>
      <c r="D25" s="26"/>
      <c r="E25" s="52">
        <v>1</v>
      </c>
      <c r="F25" s="26">
        <v>56</v>
      </c>
      <c r="G25" s="43">
        <f t="shared" si="0"/>
        <v>56</v>
      </c>
    </row>
    <row r="26" spans="2:7" ht="12.75">
      <c r="B26" s="11"/>
      <c r="C26" s="34" t="s">
        <v>21</v>
      </c>
      <c r="D26" s="26"/>
      <c r="E26" s="52">
        <v>1</v>
      </c>
      <c r="F26" s="26">
        <v>28</v>
      </c>
      <c r="G26" s="43">
        <f t="shared" si="0"/>
        <v>28</v>
      </c>
    </row>
    <row r="27" spans="2:7" ht="12.75">
      <c r="B27" s="11"/>
      <c r="C27" s="34" t="s">
        <v>22</v>
      </c>
      <c r="D27" s="26"/>
      <c r="E27" s="52">
        <v>2</v>
      </c>
      <c r="F27" s="26">
        <v>112</v>
      </c>
      <c r="G27" s="43">
        <f t="shared" si="0"/>
        <v>224</v>
      </c>
    </row>
    <row r="28" spans="2:7" ht="12.75">
      <c r="B28" s="11"/>
      <c r="C28" s="34" t="s">
        <v>42</v>
      </c>
      <c r="D28" s="26"/>
      <c r="E28" s="52"/>
      <c r="F28" s="26"/>
      <c r="G28" s="43">
        <f t="shared" si="0"/>
        <v>0</v>
      </c>
    </row>
    <row r="29" spans="2:7" ht="12.75">
      <c r="B29" s="11"/>
      <c r="C29" s="41"/>
      <c r="D29" s="64" t="s">
        <v>19</v>
      </c>
      <c r="E29" s="52"/>
      <c r="F29" s="26"/>
      <c r="G29" s="43">
        <f t="shared" si="0"/>
        <v>0</v>
      </c>
    </row>
    <row r="30" spans="2:7" ht="12.75">
      <c r="B30" s="11"/>
      <c r="C30" s="41"/>
      <c r="D30" s="64" t="s">
        <v>39</v>
      </c>
      <c r="E30" s="52"/>
      <c r="F30" s="26"/>
      <c r="G30" s="43">
        <f t="shared" si="0"/>
        <v>0</v>
      </c>
    </row>
    <row r="31" spans="2:7" ht="12.75">
      <c r="B31" s="11"/>
      <c r="C31" s="41"/>
      <c r="D31" s="64" t="s">
        <v>22</v>
      </c>
      <c r="E31" s="52"/>
      <c r="F31" s="26"/>
      <c r="G31" s="43">
        <f t="shared" si="0"/>
        <v>0</v>
      </c>
    </row>
    <row r="32" spans="2:7" ht="15" thickBot="1">
      <c r="B32" s="11"/>
      <c r="C32" s="19"/>
      <c r="D32" s="69" t="s">
        <v>36</v>
      </c>
      <c r="E32" s="53"/>
      <c r="F32" s="22"/>
      <c r="G32" s="29">
        <f t="shared" si="0"/>
        <v>0</v>
      </c>
    </row>
    <row r="33" spans="2:7" ht="13.5" thickBot="1">
      <c r="B33" s="11"/>
      <c r="C33" s="34"/>
      <c r="E33" s="42"/>
      <c r="F33" s="26"/>
      <c r="G33" s="43"/>
    </row>
    <row r="34" spans="2:7" ht="13.5" thickBot="1">
      <c r="B34" s="11"/>
      <c r="C34" s="50" t="s">
        <v>34</v>
      </c>
      <c r="D34" s="61"/>
      <c r="E34" s="48"/>
      <c r="F34" s="48"/>
      <c r="G34" s="49">
        <f>SUM(G21:G31)</f>
        <v>1549.7</v>
      </c>
    </row>
    <row r="35" spans="2:5" ht="12.75">
      <c r="B35" s="11"/>
      <c r="E35" s="11"/>
    </row>
    <row r="36" spans="2:9" ht="16.5" thickBot="1">
      <c r="B36" s="12" t="s">
        <v>23</v>
      </c>
      <c r="C36" s="13"/>
      <c r="D36" s="13"/>
      <c r="E36" s="14"/>
      <c r="F36" s="13"/>
      <c r="G36" s="13"/>
      <c r="H36" s="13"/>
      <c r="I36" s="13"/>
    </row>
    <row r="37" ht="14.25" thickBot="1" thickTop="1"/>
    <row r="38" spans="3:5" ht="12.75">
      <c r="C38" s="45" t="s">
        <v>29</v>
      </c>
      <c r="D38" s="47"/>
      <c r="E38" s="60">
        <f>G34*(H15/100)</f>
        <v>38.74250000000001</v>
      </c>
    </row>
    <row r="39" spans="3:5" ht="12.75">
      <c r="C39" s="41" t="s">
        <v>30</v>
      </c>
      <c r="D39" s="43"/>
      <c r="E39" s="54">
        <v>16</v>
      </c>
    </row>
    <row r="40" spans="3:5" ht="12.75">
      <c r="C40" s="41" t="s">
        <v>31</v>
      </c>
      <c r="D40" s="43"/>
      <c r="E40" s="54">
        <v>9</v>
      </c>
    </row>
    <row r="41" spans="3:5" ht="13.5" thickBot="1">
      <c r="C41" s="44" t="s">
        <v>32</v>
      </c>
      <c r="D41" s="29"/>
      <c r="E41" s="55"/>
    </row>
    <row r="42" spans="3:5" ht="13.5" thickBot="1">
      <c r="C42" s="41"/>
      <c r="E42" s="43"/>
    </row>
    <row r="43" spans="3:5" ht="12.75">
      <c r="C43" s="45" t="s">
        <v>37</v>
      </c>
      <c r="D43" s="62"/>
      <c r="E43" s="60">
        <f>SUM(E38:E41)*1.1</f>
        <v>70.11675000000001</v>
      </c>
    </row>
    <row r="44" spans="3:5" ht="13.5" thickBot="1">
      <c r="C44" s="44" t="s">
        <v>35</v>
      </c>
      <c r="D44" s="63"/>
      <c r="E44" s="56">
        <f>E43*2.99</f>
        <v>209.64908250000005</v>
      </c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3" sqref="O23"/>
    </sheetView>
  </sheetViews>
  <sheetFormatPr defaultColWidth="9.140625" defaultRowHeight="12.75"/>
  <cols>
    <col min="2" max="2" width="9.140625" style="0" customWidth="1"/>
    <col min="3" max="3" width="7.57421875" style="0" customWidth="1"/>
    <col min="4" max="4" width="9.140625" style="0" customWidth="1"/>
    <col min="5" max="6" width="9.57421875" style="0" customWidth="1"/>
    <col min="8" max="8" width="6.7109375" style="0" customWidth="1"/>
    <col min="10" max="10" width="9.140625" style="71" customWidth="1"/>
    <col min="11" max="13" width="7.7109375" style="0" customWidth="1"/>
    <col min="14" max="14" width="7.28125" style="0" customWidth="1"/>
    <col min="16" max="16" width="7.28125" style="0" customWidth="1"/>
  </cols>
  <sheetData>
    <row r="3" ht="12.75">
      <c r="G3">
        <v>0.87</v>
      </c>
    </row>
    <row r="4" spans="3:20" ht="12.75">
      <c r="C4" s="74" t="s">
        <v>53</v>
      </c>
      <c r="D4" s="74" t="s">
        <v>54</v>
      </c>
      <c r="E4" s="74" t="s">
        <v>61</v>
      </c>
      <c r="F4" s="74" t="s">
        <v>58</v>
      </c>
      <c r="G4" s="74" t="s">
        <v>55</v>
      </c>
      <c r="H4" s="74" t="s">
        <v>56</v>
      </c>
      <c r="I4" s="74" t="s">
        <v>57</v>
      </c>
      <c r="J4" s="75" t="s">
        <v>59</v>
      </c>
      <c r="K4" s="74" t="s">
        <v>53</v>
      </c>
      <c r="L4" s="74" t="s">
        <v>54</v>
      </c>
      <c r="M4" s="74" t="s">
        <v>62</v>
      </c>
      <c r="N4" s="74" t="s">
        <v>58</v>
      </c>
      <c r="O4" s="74" t="s">
        <v>55</v>
      </c>
      <c r="P4" s="74" t="s">
        <v>56</v>
      </c>
      <c r="Q4" s="74" t="s">
        <v>57</v>
      </c>
      <c r="R4" s="78" t="s">
        <v>60</v>
      </c>
      <c r="T4" s="74" t="s">
        <v>64</v>
      </c>
    </row>
    <row r="5" spans="1:19" ht="12.75">
      <c r="A5">
        <v>282</v>
      </c>
      <c r="C5">
        <v>4</v>
      </c>
      <c r="D5">
        <v>16</v>
      </c>
      <c r="E5" s="72">
        <f>D5*3.2808</f>
        <v>52.4928</v>
      </c>
      <c r="F5" s="72">
        <f>E5*1.5</f>
        <v>78.73920000000001</v>
      </c>
      <c r="G5">
        <v>282</v>
      </c>
      <c r="H5">
        <v>4.3</v>
      </c>
      <c r="I5" s="73">
        <f>H5*F5/100</f>
        <v>3.3857856</v>
      </c>
      <c r="J5" s="76">
        <f>I5</f>
        <v>3.3857856</v>
      </c>
      <c r="K5">
        <v>0.75</v>
      </c>
      <c r="L5">
        <v>6</v>
      </c>
      <c r="M5">
        <f>L5*3.2808</f>
        <v>19.684800000000003</v>
      </c>
      <c r="N5" s="72">
        <f>M5*1.5</f>
        <v>29.527200000000004</v>
      </c>
      <c r="O5" s="72">
        <v>1.2</v>
      </c>
      <c r="P5">
        <v>1</v>
      </c>
      <c r="Q5" s="73">
        <f>P5*N5/100</f>
        <v>0.29527200000000003</v>
      </c>
      <c r="R5" s="80">
        <f aca="true" t="shared" si="0" ref="R5:R27">R6+Q5</f>
        <v>41.34792240000001</v>
      </c>
      <c r="S5" s="73">
        <f>J5+R5</f>
        <v>44.73370800000001</v>
      </c>
    </row>
    <row r="6" spans="2:19" ht="12.75">
      <c r="B6">
        <v>78</v>
      </c>
      <c r="C6">
        <v>4</v>
      </c>
      <c r="D6">
        <v>15</v>
      </c>
      <c r="E6" s="72">
        <f aca="true" t="shared" si="1" ref="E6:E28">D6*3.2808</f>
        <v>49.212</v>
      </c>
      <c r="F6" s="72">
        <f aca="true" t="shared" si="2" ref="F6:F28">E6*1.5</f>
        <v>73.81800000000001</v>
      </c>
      <c r="G6" s="72">
        <f aca="true" t="shared" si="3" ref="G6:G28">G5-B6*G$3</f>
        <v>214.14</v>
      </c>
      <c r="H6">
        <v>2.7</v>
      </c>
      <c r="I6" s="73">
        <f aca="true" t="shared" si="4" ref="I6:I28">H6*F6/100</f>
        <v>1.9930860000000004</v>
      </c>
      <c r="J6" s="76">
        <f>J5+I6</f>
        <v>5.3788716</v>
      </c>
      <c r="K6">
        <v>1</v>
      </c>
      <c r="L6">
        <v>12</v>
      </c>
      <c r="M6">
        <f aca="true" t="shared" si="5" ref="M6:M28">L6*3.2808</f>
        <v>39.369600000000005</v>
      </c>
      <c r="N6" s="72">
        <f aca="true" t="shared" si="6" ref="N6:N29">M6*1.5</f>
        <v>59.05440000000001</v>
      </c>
      <c r="O6" s="72">
        <v>3.0711000000000004</v>
      </c>
      <c r="P6">
        <v>1</v>
      </c>
      <c r="Q6" s="73">
        <f aca="true" t="shared" si="7" ref="Q6:Q28">P6*N6/100</f>
        <v>0.5905440000000001</v>
      </c>
      <c r="R6" s="80">
        <f t="shared" si="0"/>
        <v>41.05265040000001</v>
      </c>
      <c r="S6" s="73">
        <f aca="true" t="shared" si="8" ref="S6:S28">J6+R6</f>
        <v>46.431522000000015</v>
      </c>
    </row>
    <row r="7" spans="2:19" ht="12.75">
      <c r="B7">
        <v>1.33</v>
      </c>
      <c r="C7">
        <v>4</v>
      </c>
      <c r="D7">
        <v>6</v>
      </c>
      <c r="E7" s="72">
        <f t="shared" si="1"/>
        <v>19.684800000000003</v>
      </c>
      <c r="F7" s="72">
        <f t="shared" si="2"/>
        <v>29.527200000000004</v>
      </c>
      <c r="G7" s="72">
        <f t="shared" si="3"/>
        <v>212.98289999999997</v>
      </c>
      <c r="H7">
        <v>2.7</v>
      </c>
      <c r="I7" s="73">
        <f t="shared" si="4"/>
        <v>0.7972344000000001</v>
      </c>
      <c r="J7" s="76">
        <f aca="true" t="shared" si="9" ref="J7:J28">J6+I7</f>
        <v>6.176106</v>
      </c>
      <c r="K7">
        <v>1</v>
      </c>
      <c r="L7">
        <v>5</v>
      </c>
      <c r="M7">
        <f t="shared" si="5"/>
        <v>16.404</v>
      </c>
      <c r="N7" s="72">
        <f t="shared" si="6"/>
        <v>24.606</v>
      </c>
      <c r="O7" s="72">
        <v>4.2891</v>
      </c>
      <c r="P7">
        <v>1.3</v>
      </c>
      <c r="Q7" s="73">
        <f t="shared" si="7"/>
        <v>0.31987800000000005</v>
      </c>
      <c r="R7" s="80">
        <f t="shared" si="0"/>
        <v>40.46210640000001</v>
      </c>
      <c r="S7" s="73">
        <f t="shared" si="8"/>
        <v>46.63821240000001</v>
      </c>
    </row>
    <row r="8" spans="2:19" ht="12.75">
      <c r="B8">
        <v>2.2</v>
      </c>
      <c r="C8">
        <v>4</v>
      </c>
      <c r="D8">
        <v>12</v>
      </c>
      <c r="E8" s="72">
        <f t="shared" si="1"/>
        <v>39.369600000000005</v>
      </c>
      <c r="F8" s="72">
        <f t="shared" si="2"/>
        <v>59.05440000000001</v>
      </c>
      <c r="G8" s="72">
        <f t="shared" si="3"/>
        <v>211.06889999999999</v>
      </c>
      <c r="H8">
        <v>2.7</v>
      </c>
      <c r="I8" s="73">
        <f t="shared" si="4"/>
        <v>1.5944688000000002</v>
      </c>
      <c r="J8" s="76">
        <f t="shared" si="9"/>
        <v>7.7705748</v>
      </c>
      <c r="K8">
        <v>1</v>
      </c>
      <c r="L8">
        <v>5.2</v>
      </c>
      <c r="M8">
        <f t="shared" si="5"/>
        <v>17.06016</v>
      </c>
      <c r="N8" s="72">
        <f t="shared" si="6"/>
        <v>25.59024</v>
      </c>
      <c r="O8" s="72">
        <v>4.9851</v>
      </c>
      <c r="P8">
        <v>2</v>
      </c>
      <c r="Q8" s="73">
        <f t="shared" si="7"/>
        <v>0.5118048000000001</v>
      </c>
      <c r="R8" s="80">
        <f t="shared" si="0"/>
        <v>40.14222840000001</v>
      </c>
      <c r="S8" s="73">
        <f t="shared" si="8"/>
        <v>47.912803200000006</v>
      </c>
    </row>
    <row r="9" spans="2:19" ht="12.75">
      <c r="B9">
        <v>1.4</v>
      </c>
      <c r="C9">
        <v>4</v>
      </c>
      <c r="D9">
        <v>5</v>
      </c>
      <c r="E9" s="72">
        <f t="shared" si="1"/>
        <v>16.404</v>
      </c>
      <c r="F9" s="72">
        <f t="shared" si="2"/>
        <v>24.606</v>
      </c>
      <c r="G9" s="72">
        <f t="shared" si="3"/>
        <v>209.8509</v>
      </c>
      <c r="H9">
        <v>2.5</v>
      </c>
      <c r="I9" s="73">
        <f t="shared" si="4"/>
        <v>0.61515</v>
      </c>
      <c r="J9" s="76">
        <f t="shared" si="9"/>
        <v>8.3857248</v>
      </c>
      <c r="K9">
        <v>1.25</v>
      </c>
      <c r="L9">
        <v>5</v>
      </c>
      <c r="M9">
        <f t="shared" si="5"/>
        <v>16.404</v>
      </c>
      <c r="N9" s="72">
        <f t="shared" si="6"/>
        <v>24.606</v>
      </c>
      <c r="O9" s="72">
        <v>18.3831</v>
      </c>
      <c r="P9">
        <v>6</v>
      </c>
      <c r="Q9" s="73">
        <f t="shared" si="7"/>
        <v>1.4763600000000003</v>
      </c>
      <c r="R9" s="80">
        <f t="shared" si="0"/>
        <v>39.63042360000001</v>
      </c>
      <c r="S9" s="73">
        <f t="shared" si="8"/>
        <v>48.016148400000006</v>
      </c>
    </row>
    <row r="10" spans="2:19" ht="12.75">
      <c r="B10">
        <v>0.8</v>
      </c>
      <c r="C10">
        <v>4</v>
      </c>
      <c r="D10">
        <v>5.2</v>
      </c>
      <c r="E10" s="72">
        <f t="shared" si="1"/>
        <v>17.06016</v>
      </c>
      <c r="F10" s="72">
        <f t="shared" si="2"/>
        <v>25.59024</v>
      </c>
      <c r="G10" s="72">
        <f t="shared" si="3"/>
        <v>209.1549</v>
      </c>
      <c r="H10">
        <v>2.5</v>
      </c>
      <c r="I10" s="73">
        <f t="shared" si="4"/>
        <v>0.639756</v>
      </c>
      <c r="J10" s="76">
        <f t="shared" si="9"/>
        <v>9.0254808</v>
      </c>
      <c r="K10">
        <v>1.25</v>
      </c>
      <c r="L10">
        <v>5</v>
      </c>
      <c r="M10">
        <f t="shared" si="5"/>
        <v>16.404</v>
      </c>
      <c r="N10" s="72">
        <f t="shared" si="6"/>
        <v>24.606</v>
      </c>
      <c r="O10" s="72">
        <v>19.3401</v>
      </c>
      <c r="P10">
        <v>6</v>
      </c>
      <c r="Q10" s="73">
        <f t="shared" si="7"/>
        <v>1.4763600000000003</v>
      </c>
      <c r="R10" s="80">
        <f t="shared" si="0"/>
        <v>38.15406360000001</v>
      </c>
      <c r="S10" s="73">
        <f t="shared" si="8"/>
        <v>47.17954440000001</v>
      </c>
    </row>
    <row r="11" spans="2:19" ht="12.75">
      <c r="B11">
        <v>15.4</v>
      </c>
      <c r="C11">
        <v>4</v>
      </c>
      <c r="D11">
        <v>5</v>
      </c>
      <c r="E11" s="72">
        <f t="shared" si="1"/>
        <v>16.404</v>
      </c>
      <c r="F11" s="72">
        <f t="shared" si="2"/>
        <v>24.606</v>
      </c>
      <c r="G11" s="72">
        <f t="shared" si="3"/>
        <v>195.7569</v>
      </c>
      <c r="H11">
        <v>2.2</v>
      </c>
      <c r="I11" s="73">
        <f t="shared" si="4"/>
        <v>0.5413320000000001</v>
      </c>
      <c r="J11" s="76">
        <f t="shared" si="9"/>
        <v>9.566812800000001</v>
      </c>
      <c r="K11">
        <v>1.25</v>
      </c>
      <c r="L11">
        <v>12</v>
      </c>
      <c r="M11">
        <f t="shared" si="5"/>
        <v>39.369600000000005</v>
      </c>
      <c r="N11" s="72">
        <f t="shared" si="6"/>
        <v>59.05440000000001</v>
      </c>
      <c r="O11" s="72">
        <v>21.080099999999998</v>
      </c>
      <c r="P11">
        <v>6</v>
      </c>
      <c r="Q11" s="73">
        <f t="shared" si="7"/>
        <v>3.543264</v>
      </c>
      <c r="R11" s="80">
        <f t="shared" si="0"/>
        <v>36.67770360000001</v>
      </c>
      <c r="S11" s="73">
        <f t="shared" si="8"/>
        <v>46.24451640000001</v>
      </c>
    </row>
    <row r="12" spans="2:19" ht="12.75">
      <c r="B12">
        <v>1.1</v>
      </c>
      <c r="C12">
        <v>4</v>
      </c>
      <c r="D12">
        <v>5</v>
      </c>
      <c r="E12" s="72">
        <f t="shared" si="1"/>
        <v>16.404</v>
      </c>
      <c r="F12" s="72">
        <f t="shared" si="2"/>
        <v>24.606</v>
      </c>
      <c r="G12" s="72">
        <f t="shared" si="3"/>
        <v>194.7999</v>
      </c>
      <c r="H12">
        <v>2.2</v>
      </c>
      <c r="I12" s="73">
        <f t="shared" si="4"/>
        <v>0.5413320000000001</v>
      </c>
      <c r="J12" s="76">
        <f t="shared" si="9"/>
        <v>10.108144800000002</v>
      </c>
      <c r="K12">
        <v>1.5</v>
      </c>
      <c r="L12">
        <v>3</v>
      </c>
      <c r="M12">
        <f t="shared" si="5"/>
        <v>9.842400000000001</v>
      </c>
      <c r="N12" s="72">
        <f t="shared" si="6"/>
        <v>14.763600000000002</v>
      </c>
      <c r="O12" s="72">
        <v>21.689099999999996</v>
      </c>
      <c r="P12">
        <v>6</v>
      </c>
      <c r="Q12" s="73">
        <f t="shared" si="7"/>
        <v>0.885816</v>
      </c>
      <c r="R12" s="80">
        <f t="shared" si="0"/>
        <v>33.13443960000001</v>
      </c>
      <c r="S12" s="73">
        <f t="shared" si="8"/>
        <v>43.24258440000001</v>
      </c>
    </row>
    <row r="13" spans="2:19" ht="12.75">
      <c r="B13">
        <v>2</v>
      </c>
      <c r="C13">
        <v>4</v>
      </c>
      <c r="D13">
        <v>12</v>
      </c>
      <c r="E13" s="72">
        <f t="shared" si="1"/>
        <v>39.369600000000005</v>
      </c>
      <c r="F13" s="72">
        <f t="shared" si="2"/>
        <v>59.05440000000001</v>
      </c>
      <c r="G13" s="72">
        <f t="shared" si="3"/>
        <v>193.0599</v>
      </c>
      <c r="H13">
        <v>2</v>
      </c>
      <c r="I13" s="73">
        <f t="shared" si="4"/>
        <v>1.1810880000000001</v>
      </c>
      <c r="J13" s="76">
        <f t="shared" si="9"/>
        <v>11.289232800000002</v>
      </c>
      <c r="K13">
        <v>2</v>
      </c>
      <c r="L13">
        <v>6.5</v>
      </c>
      <c r="M13">
        <f t="shared" si="5"/>
        <v>21.325200000000002</v>
      </c>
      <c r="N13" s="72">
        <f t="shared" si="6"/>
        <v>31.987800000000004</v>
      </c>
      <c r="O13" s="72">
        <v>22.820099999999996</v>
      </c>
      <c r="P13">
        <v>1.2</v>
      </c>
      <c r="Q13" s="73">
        <f t="shared" si="7"/>
        <v>0.3838536000000001</v>
      </c>
      <c r="R13" s="80">
        <f t="shared" si="0"/>
        <v>32.24862360000001</v>
      </c>
      <c r="S13" s="73">
        <f t="shared" si="8"/>
        <v>43.53785640000001</v>
      </c>
    </row>
    <row r="14" spans="2:19" ht="12.75">
      <c r="B14">
        <v>0.7</v>
      </c>
      <c r="C14">
        <v>4</v>
      </c>
      <c r="D14">
        <v>3</v>
      </c>
      <c r="E14" s="72">
        <f t="shared" si="1"/>
        <v>9.842400000000001</v>
      </c>
      <c r="F14" s="72">
        <f t="shared" si="2"/>
        <v>14.763600000000002</v>
      </c>
      <c r="G14" s="72">
        <f t="shared" si="3"/>
        <v>192.4509</v>
      </c>
      <c r="H14">
        <v>2</v>
      </c>
      <c r="I14" s="73">
        <f t="shared" si="4"/>
        <v>0.29527200000000003</v>
      </c>
      <c r="J14" s="76">
        <f t="shared" si="9"/>
        <v>11.584504800000003</v>
      </c>
      <c r="K14">
        <v>2</v>
      </c>
      <c r="L14">
        <v>6.5</v>
      </c>
      <c r="M14">
        <f t="shared" si="5"/>
        <v>21.325200000000002</v>
      </c>
      <c r="N14" s="72">
        <f t="shared" si="6"/>
        <v>31.987800000000004</v>
      </c>
      <c r="O14" s="72">
        <v>23.864099999999997</v>
      </c>
      <c r="P14">
        <v>1.4</v>
      </c>
      <c r="Q14" s="73">
        <f t="shared" si="7"/>
        <v>0.44782920000000004</v>
      </c>
      <c r="R14" s="80">
        <f t="shared" si="0"/>
        <v>31.864770000000007</v>
      </c>
      <c r="S14" s="73">
        <f t="shared" si="8"/>
        <v>43.44927480000001</v>
      </c>
    </row>
    <row r="15" spans="2:19" ht="12.75">
      <c r="B15">
        <v>1.3</v>
      </c>
      <c r="C15">
        <v>4</v>
      </c>
      <c r="D15">
        <v>6.5</v>
      </c>
      <c r="E15" s="72">
        <f t="shared" si="1"/>
        <v>21.325200000000002</v>
      </c>
      <c r="F15" s="72">
        <f t="shared" si="2"/>
        <v>31.987800000000004</v>
      </c>
      <c r="G15" s="72">
        <f t="shared" si="3"/>
        <v>191.3199</v>
      </c>
      <c r="H15">
        <v>2</v>
      </c>
      <c r="I15" s="73">
        <f t="shared" si="4"/>
        <v>0.6397560000000001</v>
      </c>
      <c r="J15" s="76">
        <f t="shared" si="9"/>
        <v>12.224260800000003</v>
      </c>
      <c r="K15">
        <v>2</v>
      </c>
      <c r="L15">
        <v>5</v>
      </c>
      <c r="M15">
        <f t="shared" si="5"/>
        <v>16.404</v>
      </c>
      <c r="N15" s="72">
        <f t="shared" si="6"/>
        <v>24.606</v>
      </c>
      <c r="O15" s="72">
        <v>32.0421</v>
      </c>
      <c r="P15">
        <v>2.2</v>
      </c>
      <c r="Q15" s="73">
        <f t="shared" si="7"/>
        <v>0.5413320000000001</v>
      </c>
      <c r="R15" s="80">
        <f t="shared" si="0"/>
        <v>31.416940800000006</v>
      </c>
      <c r="S15" s="73">
        <f t="shared" si="8"/>
        <v>43.64120160000001</v>
      </c>
    </row>
    <row r="16" spans="2:19" ht="12.75">
      <c r="B16">
        <v>1.2</v>
      </c>
      <c r="C16">
        <v>4</v>
      </c>
      <c r="D16">
        <v>6.5</v>
      </c>
      <c r="E16" s="72">
        <f t="shared" si="1"/>
        <v>21.325200000000002</v>
      </c>
      <c r="F16" s="72">
        <f t="shared" si="2"/>
        <v>31.987800000000004</v>
      </c>
      <c r="G16" s="72">
        <f t="shared" si="3"/>
        <v>190.27589999999998</v>
      </c>
      <c r="H16">
        <v>2</v>
      </c>
      <c r="I16" s="73">
        <f t="shared" si="4"/>
        <v>0.6397560000000001</v>
      </c>
      <c r="J16" s="76">
        <f t="shared" si="9"/>
        <v>12.864016800000003</v>
      </c>
      <c r="K16">
        <v>2</v>
      </c>
      <c r="L16">
        <v>13.5</v>
      </c>
      <c r="M16">
        <f t="shared" si="5"/>
        <v>44.290800000000004</v>
      </c>
      <c r="N16" s="72">
        <f t="shared" si="6"/>
        <v>66.43620000000001</v>
      </c>
      <c r="O16" s="72">
        <v>34.4781</v>
      </c>
      <c r="P16">
        <v>2.6</v>
      </c>
      <c r="Q16" s="73">
        <f t="shared" si="7"/>
        <v>1.7273412000000006</v>
      </c>
      <c r="R16" s="80">
        <f t="shared" si="0"/>
        <v>30.875608800000006</v>
      </c>
      <c r="S16" s="73">
        <f t="shared" si="8"/>
        <v>43.73962560000001</v>
      </c>
    </row>
    <row r="17" spans="2:19" ht="12.75">
      <c r="B17">
        <v>9.4</v>
      </c>
      <c r="C17">
        <v>4</v>
      </c>
      <c r="D17">
        <v>5</v>
      </c>
      <c r="E17" s="72">
        <f t="shared" si="1"/>
        <v>16.404</v>
      </c>
      <c r="F17" s="72">
        <f t="shared" si="2"/>
        <v>24.606</v>
      </c>
      <c r="G17" s="72">
        <f t="shared" si="3"/>
        <v>182.09789999999998</v>
      </c>
      <c r="H17">
        <v>1.9</v>
      </c>
      <c r="I17" s="73">
        <f t="shared" si="4"/>
        <v>0.46751400000000004</v>
      </c>
      <c r="J17" s="76">
        <f t="shared" si="9"/>
        <v>13.331530800000003</v>
      </c>
      <c r="K17">
        <v>2.5</v>
      </c>
      <c r="L17">
        <v>10</v>
      </c>
      <c r="M17">
        <f t="shared" si="5"/>
        <v>32.808</v>
      </c>
      <c r="N17" s="72">
        <f t="shared" si="6"/>
        <v>49.212</v>
      </c>
      <c r="O17" s="72">
        <v>44.0481</v>
      </c>
      <c r="P17">
        <v>1.7</v>
      </c>
      <c r="Q17" s="73">
        <f t="shared" si="7"/>
        <v>0.8366040000000001</v>
      </c>
      <c r="R17" s="80">
        <f t="shared" si="0"/>
        <v>29.148267600000004</v>
      </c>
      <c r="S17" s="73">
        <f t="shared" si="8"/>
        <v>42.47979840000001</v>
      </c>
    </row>
    <row r="18" spans="2:19" ht="12.75">
      <c r="B18">
        <v>2.8</v>
      </c>
      <c r="C18">
        <v>4</v>
      </c>
      <c r="D18">
        <v>13.5</v>
      </c>
      <c r="E18" s="72">
        <f t="shared" si="1"/>
        <v>44.290800000000004</v>
      </c>
      <c r="F18" s="72">
        <f t="shared" si="2"/>
        <v>66.43620000000001</v>
      </c>
      <c r="G18" s="72">
        <f t="shared" si="3"/>
        <v>179.66189999999997</v>
      </c>
      <c r="H18">
        <v>1.9</v>
      </c>
      <c r="I18" s="73">
        <f t="shared" si="4"/>
        <v>1.2622878000000002</v>
      </c>
      <c r="J18" s="76">
        <f t="shared" si="9"/>
        <v>14.593818600000002</v>
      </c>
      <c r="K18">
        <v>2.5</v>
      </c>
      <c r="L18">
        <v>15</v>
      </c>
      <c r="M18">
        <f t="shared" si="5"/>
        <v>49.212</v>
      </c>
      <c r="N18" s="72">
        <f t="shared" si="6"/>
        <v>73.81800000000001</v>
      </c>
      <c r="O18" s="72">
        <v>53.6181</v>
      </c>
      <c r="P18">
        <v>2.3</v>
      </c>
      <c r="Q18" s="73">
        <f t="shared" si="7"/>
        <v>1.6978140000000002</v>
      </c>
      <c r="R18" s="80">
        <f t="shared" si="0"/>
        <v>28.311663600000003</v>
      </c>
      <c r="S18" s="73">
        <f t="shared" si="8"/>
        <v>42.90548220000001</v>
      </c>
    </row>
    <row r="19" spans="2:19" ht="12.75">
      <c r="B19">
        <v>11</v>
      </c>
      <c r="C19">
        <v>4</v>
      </c>
      <c r="D19">
        <v>10</v>
      </c>
      <c r="E19" s="72">
        <f t="shared" si="1"/>
        <v>32.808</v>
      </c>
      <c r="F19" s="72">
        <f t="shared" si="2"/>
        <v>49.212</v>
      </c>
      <c r="G19" s="72">
        <f t="shared" si="3"/>
        <v>170.09189999999998</v>
      </c>
      <c r="H19">
        <v>1.7</v>
      </c>
      <c r="I19" s="73">
        <f t="shared" si="4"/>
        <v>0.8366040000000001</v>
      </c>
      <c r="J19" s="76">
        <f t="shared" si="9"/>
        <v>15.430422600000002</v>
      </c>
      <c r="K19">
        <v>2.5</v>
      </c>
      <c r="L19">
        <v>18</v>
      </c>
      <c r="M19">
        <f t="shared" si="5"/>
        <v>59.0544</v>
      </c>
      <c r="N19" s="72">
        <f t="shared" si="6"/>
        <v>88.58160000000001</v>
      </c>
      <c r="O19" s="72">
        <v>63.1881</v>
      </c>
      <c r="P19">
        <v>3</v>
      </c>
      <c r="Q19" s="73">
        <f t="shared" si="7"/>
        <v>2.6574480000000005</v>
      </c>
      <c r="R19" s="80">
        <f t="shared" si="0"/>
        <v>26.6138496</v>
      </c>
      <c r="S19" s="73">
        <f t="shared" si="8"/>
        <v>42.0442722</v>
      </c>
    </row>
    <row r="20" spans="2:19" ht="12.75">
      <c r="B20">
        <v>11</v>
      </c>
      <c r="C20">
        <v>4</v>
      </c>
      <c r="D20">
        <v>15</v>
      </c>
      <c r="E20" s="72">
        <f t="shared" si="1"/>
        <v>49.212</v>
      </c>
      <c r="F20" s="72">
        <f t="shared" si="2"/>
        <v>73.81800000000001</v>
      </c>
      <c r="G20" s="72">
        <f t="shared" si="3"/>
        <v>160.5219</v>
      </c>
      <c r="H20">
        <v>17</v>
      </c>
      <c r="I20" s="73">
        <f t="shared" si="4"/>
        <v>12.549060000000003</v>
      </c>
      <c r="J20" s="76">
        <f t="shared" si="9"/>
        <v>27.979482600000004</v>
      </c>
      <c r="K20">
        <v>2.5</v>
      </c>
      <c r="L20">
        <v>18</v>
      </c>
      <c r="M20">
        <f t="shared" si="5"/>
        <v>59.0544</v>
      </c>
      <c r="N20" s="72">
        <f t="shared" si="6"/>
        <v>88.58160000000001</v>
      </c>
      <c r="O20" s="72">
        <v>72.7581</v>
      </c>
      <c r="P20">
        <v>4</v>
      </c>
      <c r="Q20" s="73">
        <f t="shared" si="7"/>
        <v>3.543264</v>
      </c>
      <c r="R20" s="80">
        <f t="shared" si="0"/>
        <v>23.956401600000003</v>
      </c>
      <c r="S20" s="73">
        <f t="shared" si="8"/>
        <v>51.935884200000004</v>
      </c>
    </row>
    <row r="21" spans="2:19" ht="12.75">
      <c r="B21">
        <v>11</v>
      </c>
      <c r="C21">
        <v>4</v>
      </c>
      <c r="D21">
        <v>18</v>
      </c>
      <c r="E21" s="72">
        <f t="shared" si="1"/>
        <v>59.0544</v>
      </c>
      <c r="F21" s="72">
        <f t="shared" si="2"/>
        <v>88.58160000000001</v>
      </c>
      <c r="G21" s="72">
        <f t="shared" si="3"/>
        <v>150.9519</v>
      </c>
      <c r="H21">
        <v>1.4</v>
      </c>
      <c r="I21" s="73">
        <f t="shared" si="4"/>
        <v>1.2401424</v>
      </c>
      <c r="J21" s="76">
        <f t="shared" si="9"/>
        <v>29.219625000000004</v>
      </c>
      <c r="K21">
        <v>2.5</v>
      </c>
      <c r="L21">
        <v>18</v>
      </c>
      <c r="M21">
        <f t="shared" si="5"/>
        <v>59.0544</v>
      </c>
      <c r="N21" s="72">
        <f t="shared" si="6"/>
        <v>88.58160000000001</v>
      </c>
      <c r="O21" s="72">
        <v>82.3281</v>
      </c>
      <c r="P21">
        <v>5</v>
      </c>
      <c r="Q21" s="73">
        <f t="shared" si="7"/>
        <v>4.42908</v>
      </c>
      <c r="R21" s="80">
        <f t="shared" si="0"/>
        <v>20.413137600000002</v>
      </c>
      <c r="S21" s="73">
        <f t="shared" si="8"/>
        <v>49.63276260000001</v>
      </c>
    </row>
    <row r="22" spans="2:19" ht="12.75">
      <c r="B22">
        <v>11</v>
      </c>
      <c r="C22">
        <v>4</v>
      </c>
      <c r="D22">
        <v>18</v>
      </c>
      <c r="E22" s="72">
        <f t="shared" si="1"/>
        <v>59.0544</v>
      </c>
      <c r="F22" s="72">
        <f t="shared" si="2"/>
        <v>88.58160000000001</v>
      </c>
      <c r="G22" s="72">
        <f t="shared" si="3"/>
        <v>141.3819</v>
      </c>
      <c r="H22">
        <v>1.4</v>
      </c>
      <c r="I22" s="73">
        <f t="shared" si="4"/>
        <v>1.2401424</v>
      </c>
      <c r="J22" s="76">
        <f t="shared" si="9"/>
        <v>30.459767400000004</v>
      </c>
      <c r="K22">
        <v>2.5</v>
      </c>
      <c r="L22">
        <v>16</v>
      </c>
      <c r="M22">
        <f t="shared" si="5"/>
        <v>52.4928</v>
      </c>
      <c r="N22" s="72">
        <f t="shared" si="6"/>
        <v>78.73920000000001</v>
      </c>
      <c r="O22" s="72">
        <v>91.8981</v>
      </c>
      <c r="P22">
        <v>6</v>
      </c>
      <c r="Q22" s="73">
        <f t="shared" si="7"/>
        <v>4.7243520000000006</v>
      </c>
      <c r="R22" s="80">
        <f t="shared" si="0"/>
        <v>15.984057600000003</v>
      </c>
      <c r="S22" s="73">
        <f t="shared" si="8"/>
        <v>46.443825000000004</v>
      </c>
    </row>
    <row r="23" spans="2:19" ht="12.75">
      <c r="B23">
        <v>11</v>
      </c>
      <c r="C23">
        <v>4</v>
      </c>
      <c r="D23">
        <v>18</v>
      </c>
      <c r="E23" s="72">
        <f t="shared" si="1"/>
        <v>59.0544</v>
      </c>
      <c r="F23" s="72">
        <f t="shared" si="2"/>
        <v>88.58160000000001</v>
      </c>
      <c r="G23" s="72">
        <f t="shared" si="3"/>
        <v>131.8119</v>
      </c>
      <c r="H23">
        <v>1</v>
      </c>
      <c r="I23" s="73">
        <f t="shared" si="4"/>
        <v>0.885816</v>
      </c>
      <c r="J23" s="76">
        <f t="shared" si="9"/>
        <v>31.345583400000002</v>
      </c>
      <c r="K23">
        <v>2.5</v>
      </c>
      <c r="L23">
        <v>10</v>
      </c>
      <c r="M23">
        <f t="shared" si="5"/>
        <v>32.808</v>
      </c>
      <c r="N23" s="72">
        <f t="shared" si="6"/>
        <v>49.212</v>
      </c>
      <c r="O23" s="72">
        <v>93.4641</v>
      </c>
      <c r="P23">
        <v>6.5</v>
      </c>
      <c r="Q23" s="73">
        <f t="shared" si="7"/>
        <v>3.1987800000000006</v>
      </c>
      <c r="R23" s="80">
        <f t="shared" si="0"/>
        <v>11.259705600000002</v>
      </c>
      <c r="S23" s="73">
        <f t="shared" si="8"/>
        <v>42.605289000000006</v>
      </c>
    </row>
    <row r="24" spans="2:19" ht="12.75">
      <c r="B24">
        <v>11</v>
      </c>
      <c r="C24">
        <v>4</v>
      </c>
      <c r="D24">
        <v>16</v>
      </c>
      <c r="E24" s="72">
        <f t="shared" si="1"/>
        <v>52.4928</v>
      </c>
      <c r="F24" s="72">
        <f t="shared" si="2"/>
        <v>78.73920000000001</v>
      </c>
      <c r="G24" s="72">
        <f t="shared" si="3"/>
        <v>122.24190000000002</v>
      </c>
      <c r="H24">
        <v>1</v>
      </c>
      <c r="I24" s="73">
        <f t="shared" si="4"/>
        <v>0.7873920000000001</v>
      </c>
      <c r="J24" s="76">
        <f t="shared" si="9"/>
        <v>32.1329754</v>
      </c>
      <c r="K24">
        <v>4</v>
      </c>
      <c r="L24">
        <v>7</v>
      </c>
      <c r="M24">
        <f t="shared" si="5"/>
        <v>22.965600000000002</v>
      </c>
      <c r="N24" s="72">
        <f t="shared" si="6"/>
        <v>34.44840000000001</v>
      </c>
      <c r="O24" s="72">
        <v>210.04410000000001</v>
      </c>
      <c r="P24">
        <v>2.5</v>
      </c>
      <c r="Q24" s="73">
        <f t="shared" si="7"/>
        <v>0.8612100000000001</v>
      </c>
      <c r="R24" s="80">
        <f t="shared" si="0"/>
        <v>8.060925600000001</v>
      </c>
      <c r="S24" s="73">
        <f t="shared" si="8"/>
        <v>40.193901</v>
      </c>
    </row>
    <row r="25" spans="2:19" ht="12.75">
      <c r="B25">
        <v>1.8</v>
      </c>
      <c r="C25">
        <v>4</v>
      </c>
      <c r="D25">
        <v>10</v>
      </c>
      <c r="E25" s="72">
        <f t="shared" si="1"/>
        <v>32.808</v>
      </c>
      <c r="F25" s="72">
        <f t="shared" si="2"/>
        <v>49.212</v>
      </c>
      <c r="G25" s="72">
        <f t="shared" si="3"/>
        <v>120.67590000000001</v>
      </c>
      <c r="H25">
        <v>1</v>
      </c>
      <c r="I25" s="73">
        <f t="shared" si="4"/>
        <v>0.49212000000000006</v>
      </c>
      <c r="J25" s="76">
        <f t="shared" si="9"/>
        <v>32.6250954</v>
      </c>
      <c r="K25">
        <v>4</v>
      </c>
      <c r="L25">
        <v>5</v>
      </c>
      <c r="M25">
        <f t="shared" si="5"/>
        <v>16.404</v>
      </c>
      <c r="N25" s="72">
        <f t="shared" si="6"/>
        <v>24.606</v>
      </c>
      <c r="O25" s="72">
        <v>211.0011</v>
      </c>
      <c r="P25">
        <v>2.5</v>
      </c>
      <c r="Q25" s="73">
        <f t="shared" si="7"/>
        <v>0.61515</v>
      </c>
      <c r="R25" s="80">
        <f t="shared" si="0"/>
        <v>7.1997156</v>
      </c>
      <c r="S25" s="73">
        <f t="shared" si="8"/>
        <v>39.824811</v>
      </c>
    </row>
    <row r="26" spans="2:19" ht="12.75">
      <c r="B26">
        <v>134</v>
      </c>
      <c r="C26">
        <v>1</v>
      </c>
      <c r="D26">
        <v>7</v>
      </c>
      <c r="E26" s="72">
        <f t="shared" si="1"/>
        <v>22.965600000000002</v>
      </c>
      <c r="F26" s="72">
        <f t="shared" si="2"/>
        <v>34.44840000000001</v>
      </c>
      <c r="G26" s="72">
        <f t="shared" si="3"/>
        <v>4.0959000000000145</v>
      </c>
      <c r="H26">
        <v>1.2</v>
      </c>
      <c r="I26" s="73">
        <f t="shared" si="4"/>
        <v>0.41338080000000005</v>
      </c>
      <c r="J26" s="76">
        <f t="shared" si="9"/>
        <v>33.0384762</v>
      </c>
      <c r="K26">
        <v>4</v>
      </c>
      <c r="L26">
        <v>11</v>
      </c>
      <c r="M26">
        <f t="shared" si="5"/>
        <v>36.0888</v>
      </c>
      <c r="N26" s="72">
        <f t="shared" si="6"/>
        <v>54.1332</v>
      </c>
      <c r="O26" s="72">
        <v>212.74110000000002</v>
      </c>
      <c r="P26">
        <v>2.5</v>
      </c>
      <c r="Q26" s="73">
        <f t="shared" si="7"/>
        <v>1.35333</v>
      </c>
      <c r="R26" s="80">
        <f t="shared" si="0"/>
        <v>6.5845656</v>
      </c>
      <c r="S26" s="73">
        <f t="shared" si="8"/>
        <v>39.623041799999996</v>
      </c>
    </row>
    <row r="27" spans="2:19" ht="12.75">
      <c r="B27">
        <v>1.1</v>
      </c>
      <c r="C27">
        <v>1</v>
      </c>
      <c r="D27">
        <v>5</v>
      </c>
      <c r="E27" s="72">
        <f t="shared" si="1"/>
        <v>16.404</v>
      </c>
      <c r="F27" s="72">
        <f t="shared" si="2"/>
        <v>24.606</v>
      </c>
      <c r="G27" s="72">
        <f t="shared" si="3"/>
        <v>3.1389000000000147</v>
      </c>
      <c r="H27">
        <v>1</v>
      </c>
      <c r="I27" s="73">
        <f t="shared" si="4"/>
        <v>0.24606000000000003</v>
      </c>
      <c r="J27" s="76">
        <f t="shared" si="9"/>
        <v>33.2845362</v>
      </c>
      <c r="K27">
        <v>4</v>
      </c>
      <c r="L27">
        <v>15</v>
      </c>
      <c r="M27">
        <f t="shared" si="5"/>
        <v>49.212</v>
      </c>
      <c r="N27" s="72">
        <f t="shared" si="6"/>
        <v>73.81800000000001</v>
      </c>
      <c r="O27" s="72">
        <v>214.1</v>
      </c>
      <c r="P27">
        <v>2.5</v>
      </c>
      <c r="Q27" s="73">
        <f>P27*N27/100</f>
        <v>1.8454500000000003</v>
      </c>
      <c r="R27" s="80">
        <f t="shared" si="0"/>
        <v>5.231235600000001</v>
      </c>
      <c r="S27" s="73">
        <f t="shared" si="8"/>
        <v>38.515771799999996</v>
      </c>
    </row>
    <row r="28" spans="2:19" ht="12.75">
      <c r="B28">
        <v>2</v>
      </c>
      <c r="C28">
        <v>0.75</v>
      </c>
      <c r="D28">
        <v>11</v>
      </c>
      <c r="E28" s="72">
        <f t="shared" si="1"/>
        <v>36.0888</v>
      </c>
      <c r="F28" s="72">
        <f t="shared" si="2"/>
        <v>54.1332</v>
      </c>
      <c r="G28" s="72">
        <f t="shared" si="3"/>
        <v>1.3989000000000147</v>
      </c>
      <c r="H28">
        <v>1</v>
      </c>
      <c r="I28" s="73">
        <f t="shared" si="4"/>
        <v>0.541332</v>
      </c>
      <c r="J28" s="76">
        <f t="shared" si="9"/>
        <v>33.825868199999995</v>
      </c>
      <c r="K28">
        <v>4</v>
      </c>
      <c r="L28">
        <v>16</v>
      </c>
      <c r="M28">
        <f t="shared" si="5"/>
        <v>52.4928</v>
      </c>
      <c r="N28" s="72">
        <f t="shared" si="6"/>
        <v>78.73920000000001</v>
      </c>
      <c r="O28" s="72">
        <v>290.7411</v>
      </c>
      <c r="P28">
        <v>4.3</v>
      </c>
      <c r="Q28" s="73">
        <f t="shared" si="7"/>
        <v>3.3857856</v>
      </c>
      <c r="R28" s="80">
        <f>R29+Q28</f>
        <v>3.3857856</v>
      </c>
      <c r="S28" s="73">
        <f t="shared" si="8"/>
        <v>37.21165379999999</v>
      </c>
    </row>
    <row r="29" spans="2:18" ht="12.75">
      <c r="B29">
        <v>2</v>
      </c>
      <c r="D29">
        <f>SUM(D5:D28)</f>
        <v>243.7</v>
      </c>
      <c r="E29">
        <f>D29*3.2808</f>
        <v>799.53096</v>
      </c>
      <c r="F29" s="72">
        <f>SUM(F5:F28)</f>
        <v>1199.2964399999998</v>
      </c>
      <c r="G29" s="72"/>
      <c r="I29" s="73"/>
      <c r="J29" s="77"/>
      <c r="L29">
        <f>SUM(L5:L28)</f>
        <v>243.7</v>
      </c>
      <c r="M29">
        <f>SUM(M5:M28)</f>
        <v>799.5309599999999</v>
      </c>
      <c r="N29" s="72">
        <f t="shared" si="6"/>
        <v>1199.2964399999998</v>
      </c>
      <c r="O29" s="72"/>
      <c r="Q29" s="73"/>
      <c r="R29" s="79"/>
    </row>
    <row r="30" spans="18:19" ht="12.75">
      <c r="R30" s="81" t="s">
        <v>63</v>
      </c>
      <c r="S30" s="82">
        <f>MAX(S5:S28)</f>
        <v>51.935884200000004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xbany</cp:lastModifiedBy>
  <cp:lastPrinted>2008-09-10T17:10:12Z</cp:lastPrinted>
  <dcterms:created xsi:type="dcterms:W3CDTF">1996-10-14T23:33:28Z</dcterms:created>
  <dcterms:modified xsi:type="dcterms:W3CDTF">2021-02-16T03:58:07Z</dcterms:modified>
  <cp:category/>
  <cp:version/>
  <cp:contentType/>
  <cp:contentStatus/>
</cp:coreProperties>
</file>